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1_2022\End Q3\"/>
    </mc:Choice>
  </mc:AlternateContent>
  <xr:revisionPtr revIDLastSave="0" documentId="8_{82C0D3FE-C450-4DB5-BDE8-45015D7E16F9}" xr6:coauthVersionLast="47" xr6:coauthVersionMax="47" xr10:uidLastSave="{00000000-0000-0000-0000-000000000000}"/>
  <bookViews>
    <workbookView xWindow="-108" yWindow="-108" windowWidth="23256" windowHeight="12576" activeTab="2" xr2:uid="{00DD622D-C3A0-4116-ABBA-DFB5916C8D93}"/>
  </bookViews>
  <sheets>
    <sheet name="Budget-Forecast Comparison Q1" sheetId="1" r:id="rId1"/>
    <sheet name="Budget-Forecast Comparison Q2" sheetId="5" r:id="rId2"/>
    <sheet name="Budget-Forecast Comparison  Q3" sheetId="4" r:id="rId3"/>
    <sheet name="Sheet1" sheetId="2" r:id="rId4"/>
  </sheets>
  <definedNames>
    <definedName name="_xlnm.Print_Area" localSheetId="2">'Budget-Forecast Comparison  Q3'!$C$2:$P$166</definedName>
    <definedName name="_xlnm.Print_Area" localSheetId="0">'Budget-Forecast Comparison Q1'!$C$2:$P$164</definedName>
    <definedName name="_xlnm.Print_Area" localSheetId="1">'Budget-Forecast Comparison Q2'!$C$2:$P$166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J9" i="4"/>
  <c r="L161" i="5" l="1"/>
  <c r="L159" i="5"/>
  <c r="L160" i="5" s="1"/>
  <c r="L162" i="5" s="1"/>
  <c r="L157" i="5"/>
  <c r="H147" i="5"/>
  <c r="L144" i="5"/>
  <c r="O144" i="5" s="1"/>
  <c r="O154" i="5" s="1"/>
  <c r="L140" i="5"/>
  <c r="O138" i="5"/>
  <c r="O137" i="5"/>
  <c r="O136" i="5"/>
  <c r="O135" i="5"/>
  <c r="O140" i="5" s="1"/>
  <c r="L133" i="5"/>
  <c r="O131" i="5"/>
  <c r="O130" i="5"/>
  <c r="O129" i="5"/>
  <c r="O128" i="5"/>
  <c r="O127" i="5"/>
  <c r="O126" i="5"/>
  <c r="O125" i="5"/>
  <c r="O124" i="5"/>
  <c r="O123" i="5"/>
  <c r="O122" i="5"/>
  <c r="O121" i="5"/>
  <c r="O116" i="5"/>
  <c r="L104" i="5"/>
  <c r="J104" i="5"/>
  <c r="H104" i="5"/>
  <c r="H107" i="5" s="1"/>
  <c r="O102" i="5"/>
  <c r="O101" i="5"/>
  <c r="O100" i="5"/>
  <c r="O99" i="5"/>
  <c r="O98" i="5"/>
  <c r="O97" i="5"/>
  <c r="O96" i="5"/>
  <c r="O95" i="5"/>
  <c r="O85" i="5"/>
  <c r="G85" i="5"/>
  <c r="O84" i="5"/>
  <c r="G84" i="5"/>
  <c r="L82" i="5"/>
  <c r="J82" i="5"/>
  <c r="G82" i="5"/>
  <c r="O80" i="5"/>
  <c r="O79" i="5"/>
  <c r="O78" i="5"/>
  <c r="O77" i="5"/>
  <c r="O76" i="5"/>
  <c r="O82" i="5" s="1"/>
  <c r="O75" i="5"/>
  <c r="L73" i="5"/>
  <c r="G73" i="5"/>
  <c r="O72" i="5"/>
  <c r="J72" i="5"/>
  <c r="J73" i="5" s="1"/>
  <c r="O71" i="5"/>
  <c r="O70" i="5"/>
  <c r="O69" i="5"/>
  <c r="O68" i="5"/>
  <c r="O67" i="5"/>
  <c r="O66" i="5"/>
  <c r="O65" i="5"/>
  <c r="O64" i="5"/>
  <c r="O63" i="5"/>
  <c r="O62" i="5"/>
  <c r="O73" i="5" s="1"/>
  <c r="O61" i="5"/>
  <c r="L53" i="5"/>
  <c r="L54" i="5" s="1"/>
  <c r="L59" i="5" s="1"/>
  <c r="J53" i="5"/>
  <c r="J54" i="5" s="1"/>
  <c r="J59" i="5" s="1"/>
  <c r="G53" i="5"/>
  <c r="O52" i="5"/>
  <c r="O51" i="5"/>
  <c r="O53" i="5" s="1"/>
  <c r="L49" i="5"/>
  <c r="J49" i="5"/>
  <c r="G49" i="5"/>
  <c r="O48" i="5"/>
  <c r="O47" i="5"/>
  <c r="O46" i="5"/>
  <c r="O45" i="5"/>
  <c r="O44" i="5"/>
  <c r="O43" i="5"/>
  <c r="O42" i="5"/>
  <c r="O41" i="5"/>
  <c r="O40" i="5"/>
  <c r="O39" i="5"/>
  <c r="O49" i="5" s="1"/>
  <c r="L37" i="5"/>
  <c r="J37" i="5"/>
  <c r="G37" i="5"/>
  <c r="O36" i="5"/>
  <c r="O35" i="5"/>
  <c r="O34" i="5"/>
  <c r="L32" i="5"/>
  <c r="G32" i="5"/>
  <c r="O31" i="5"/>
  <c r="O30" i="5"/>
  <c r="O29" i="5"/>
  <c r="O28" i="5"/>
  <c r="O27" i="5"/>
  <c r="O26" i="5"/>
  <c r="O25" i="5"/>
  <c r="O24" i="5"/>
  <c r="O23" i="5"/>
  <c r="J23" i="5"/>
  <c r="O22" i="5"/>
  <c r="O21" i="5"/>
  <c r="Q20" i="5"/>
  <c r="O20" i="5"/>
  <c r="O19" i="5"/>
  <c r="O18" i="5"/>
  <c r="J18" i="5"/>
  <c r="J32" i="5" s="1"/>
  <c r="O17" i="5"/>
  <c r="O16" i="5"/>
  <c r="O15" i="5"/>
  <c r="O14" i="5"/>
  <c r="L12" i="5"/>
  <c r="J12" i="5"/>
  <c r="G12" i="5"/>
  <c r="G87" i="5" s="1"/>
  <c r="O11" i="5"/>
  <c r="O10" i="5"/>
  <c r="O9" i="5"/>
  <c r="O12" i="5" s="1"/>
  <c r="O133" i="5" l="1"/>
  <c r="L87" i="5"/>
  <c r="K85" i="5" s="1"/>
  <c r="J87" i="5"/>
  <c r="J106" i="5" s="1"/>
  <c r="O32" i="5"/>
  <c r="O54" i="5" s="1"/>
  <c r="O59" i="5" s="1"/>
  <c r="O37" i="5"/>
  <c r="O104" i="5"/>
  <c r="K84" i="5"/>
  <c r="K37" i="5"/>
  <c r="K73" i="5"/>
  <c r="K53" i="5"/>
  <c r="K32" i="5"/>
  <c r="K49" i="5"/>
  <c r="K12" i="5"/>
  <c r="O87" i="5"/>
  <c r="O106" i="5" s="1"/>
  <c r="O151" i="5" s="1"/>
  <c r="L106" i="5"/>
  <c r="K82" i="5" l="1"/>
  <c r="K87" i="5" s="1"/>
  <c r="L142" i="5"/>
  <c r="L107" i="5"/>
  <c r="L117" i="5" l="1"/>
  <c r="L147" i="5"/>
  <c r="O147" i="5" s="1"/>
  <c r="L118" i="5" l="1"/>
  <c r="O117" i="5"/>
  <c r="O118" i="5" s="1"/>
  <c r="O142" i="5" s="1"/>
  <c r="O153" i="5" s="1"/>
  <c r="O155" i="5" s="1"/>
  <c r="L161" i="4" l="1"/>
  <c r="L159" i="4"/>
  <c r="L160" i="4" s="1"/>
  <c r="L162" i="4" s="1"/>
  <c r="L157" i="4"/>
  <c r="H147" i="4"/>
  <c r="L144" i="4"/>
  <c r="O144" i="4" s="1"/>
  <c r="O154" i="4" s="1"/>
  <c r="L140" i="4"/>
  <c r="O138" i="4"/>
  <c r="O137" i="4"/>
  <c r="O136" i="4"/>
  <c r="O135" i="4"/>
  <c r="O140" i="4" s="1"/>
  <c r="L133" i="4"/>
  <c r="O131" i="4"/>
  <c r="O130" i="4"/>
  <c r="O129" i="4"/>
  <c r="O128" i="4"/>
  <c r="O127" i="4"/>
  <c r="O126" i="4"/>
  <c r="O125" i="4"/>
  <c r="O124" i="4"/>
  <c r="O123" i="4"/>
  <c r="O122" i="4"/>
  <c r="O121" i="4"/>
  <c r="O116" i="4"/>
  <c r="L104" i="4"/>
  <c r="J104" i="4"/>
  <c r="H104" i="4"/>
  <c r="H107" i="4" s="1"/>
  <c r="O102" i="4"/>
  <c r="O101" i="4"/>
  <c r="O100" i="4"/>
  <c r="O99" i="4"/>
  <c r="O98" i="4"/>
  <c r="O97" i="4"/>
  <c r="O96" i="4"/>
  <c r="O95" i="4"/>
  <c r="O85" i="4"/>
  <c r="G85" i="4"/>
  <c r="O84" i="4"/>
  <c r="G84" i="4"/>
  <c r="L82" i="4"/>
  <c r="J82" i="4"/>
  <c r="G82" i="4"/>
  <c r="O80" i="4"/>
  <c r="O79" i="4"/>
  <c r="O78" i="4"/>
  <c r="O77" i="4"/>
  <c r="O76" i="4"/>
  <c r="O82" i="4" s="1"/>
  <c r="O75" i="4"/>
  <c r="L73" i="4"/>
  <c r="J73" i="4"/>
  <c r="G73" i="4"/>
  <c r="O72" i="4"/>
  <c r="O71" i="4"/>
  <c r="O70" i="4"/>
  <c r="O69" i="4"/>
  <c r="O68" i="4"/>
  <c r="O67" i="4"/>
  <c r="O66" i="4"/>
  <c r="O65" i="4"/>
  <c r="O64" i="4"/>
  <c r="O63" i="4"/>
  <c r="O62" i="4"/>
  <c r="O61" i="4"/>
  <c r="L53" i="4"/>
  <c r="J53" i="4"/>
  <c r="G53" i="4"/>
  <c r="O52" i="4"/>
  <c r="O51" i="4"/>
  <c r="L49" i="4"/>
  <c r="J49" i="4"/>
  <c r="G49" i="4"/>
  <c r="O48" i="4"/>
  <c r="O47" i="4"/>
  <c r="O46" i="4"/>
  <c r="O45" i="4"/>
  <c r="O44" i="4"/>
  <c r="O43" i="4"/>
  <c r="O42" i="4"/>
  <c r="O41" i="4"/>
  <c r="O40" i="4"/>
  <c r="O39" i="4"/>
  <c r="L37" i="4"/>
  <c r="J37" i="4"/>
  <c r="G37" i="4"/>
  <c r="O36" i="4"/>
  <c r="O35" i="4"/>
  <c r="O34" i="4"/>
  <c r="O37" i="4" s="1"/>
  <c r="L32" i="4"/>
  <c r="G32" i="4"/>
  <c r="G87" i="4" s="1"/>
  <c r="O31" i="4"/>
  <c r="O30" i="4"/>
  <c r="O29" i="4"/>
  <c r="O28" i="4"/>
  <c r="O27" i="4"/>
  <c r="O26" i="4"/>
  <c r="O25" i="4"/>
  <c r="O24" i="4"/>
  <c r="O23" i="4"/>
  <c r="O22" i="4"/>
  <c r="O21" i="4"/>
  <c r="Q20" i="4"/>
  <c r="O20" i="4"/>
  <c r="O19" i="4"/>
  <c r="O18" i="4"/>
  <c r="J18" i="4"/>
  <c r="J32" i="4" s="1"/>
  <c r="O17" i="4"/>
  <c r="O16" i="4"/>
  <c r="O15" i="4"/>
  <c r="O14" i="4"/>
  <c r="L12" i="4"/>
  <c r="J12" i="4"/>
  <c r="G12" i="4"/>
  <c r="O11" i="4"/>
  <c r="O10" i="4"/>
  <c r="O9" i="4"/>
  <c r="O12" i="4" s="1"/>
  <c r="O49" i="4" l="1"/>
  <c r="O53" i="4"/>
  <c r="O104" i="4"/>
  <c r="O133" i="4"/>
  <c r="O73" i="4"/>
  <c r="L87" i="4"/>
  <c r="K12" i="4" s="1"/>
  <c r="L54" i="4"/>
  <c r="L59" i="4" s="1"/>
  <c r="J54" i="4"/>
  <c r="J59" i="4" s="1"/>
  <c r="O32" i="4"/>
  <c r="O54" i="4" s="1"/>
  <c r="O59" i="4" s="1"/>
  <c r="J87" i="4"/>
  <c r="J106" i="4" s="1"/>
  <c r="O142" i="1"/>
  <c r="O152" i="1" s="1"/>
  <c r="O84" i="1"/>
  <c r="L79" i="1"/>
  <c r="O101" i="1"/>
  <c r="O80" i="1"/>
  <c r="J12" i="1"/>
  <c r="L159" i="1"/>
  <c r="L142" i="1" s="1"/>
  <c r="L158" i="1"/>
  <c r="L155" i="1"/>
  <c r="H145" i="1"/>
  <c r="K84" i="4" l="1"/>
  <c r="K85" i="4"/>
  <c r="K82" i="4"/>
  <c r="K49" i="4"/>
  <c r="K32" i="4"/>
  <c r="K73" i="4"/>
  <c r="K53" i="4"/>
  <c r="L106" i="4"/>
  <c r="L142" i="4" s="1"/>
  <c r="L117" i="4" s="1"/>
  <c r="K37" i="4"/>
  <c r="O87" i="4"/>
  <c r="O106" i="4" s="1"/>
  <c r="O151" i="4" s="1"/>
  <c r="L160" i="1"/>
  <c r="K87" i="4" l="1"/>
  <c r="L107" i="4"/>
  <c r="L147" i="4"/>
  <c r="O147" i="4" s="1"/>
  <c r="L118" i="4"/>
  <c r="O117" i="4"/>
  <c r="O118" i="4" s="1"/>
  <c r="O142" i="4" s="1"/>
  <c r="O153" i="4" s="1"/>
  <c r="O155" i="4" s="1"/>
  <c r="G85" i="1"/>
  <c r="G84" i="1"/>
  <c r="G82" i="1"/>
  <c r="G73" i="1"/>
  <c r="G53" i="1"/>
  <c r="G49" i="1"/>
  <c r="G37" i="1"/>
  <c r="G32" i="1"/>
  <c r="G12" i="1"/>
  <c r="G87" i="1" l="1"/>
  <c r="L82" i="1" l="1"/>
  <c r="O11" i="1"/>
  <c r="O98" i="1"/>
  <c r="Q20" i="1" l="1"/>
  <c r="O133" i="1" l="1"/>
  <c r="O136" i="1"/>
  <c r="O135" i="1"/>
  <c r="O134" i="1"/>
  <c r="O129" i="1"/>
  <c r="O128" i="1"/>
  <c r="O127" i="1"/>
  <c r="O126" i="1"/>
  <c r="O125" i="1"/>
  <c r="O124" i="1"/>
  <c r="O123" i="1"/>
  <c r="O122" i="1"/>
  <c r="O121" i="1"/>
  <c r="O116" i="1"/>
  <c r="O85" i="1"/>
  <c r="O76" i="1"/>
  <c r="O79" i="1"/>
  <c r="O78" i="1"/>
  <c r="O77" i="1"/>
  <c r="O75" i="1"/>
  <c r="J49" i="1"/>
  <c r="J82" i="1"/>
  <c r="O82" i="1" l="1"/>
  <c r="O131" i="1"/>
  <c r="O138" i="1"/>
  <c r="L138" i="1"/>
  <c r="L131" i="1"/>
  <c r="L12" i="1"/>
  <c r="O66" i="1"/>
  <c r="J37" i="1"/>
  <c r="L49" i="1"/>
  <c r="O47" i="1"/>
  <c r="L37" i="1"/>
  <c r="O20" i="1"/>
  <c r="O95" i="1" l="1"/>
  <c r="O96" i="1"/>
  <c r="O97" i="1"/>
  <c r="O99" i="1"/>
  <c r="O100" i="1"/>
  <c r="O102" i="1"/>
  <c r="O61" i="1"/>
  <c r="O62" i="1"/>
  <c r="O63" i="1"/>
  <c r="O64" i="1"/>
  <c r="O65" i="1"/>
  <c r="O67" i="1"/>
  <c r="O68" i="1"/>
  <c r="O69" i="1"/>
  <c r="O70" i="1"/>
  <c r="O71" i="1"/>
  <c r="O72" i="1"/>
  <c r="O51" i="1"/>
  <c r="O52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8" i="1"/>
  <c r="O46" i="1"/>
  <c r="J32" i="1"/>
  <c r="L32" i="1"/>
  <c r="J53" i="1"/>
  <c r="L53" i="1"/>
  <c r="H104" i="1"/>
  <c r="L104" i="1"/>
  <c r="J104" i="1"/>
  <c r="L73" i="1"/>
  <c r="J73" i="1"/>
  <c r="J87" i="1" l="1"/>
  <c r="J106" i="1" s="1"/>
  <c r="L87" i="1"/>
  <c r="L54" i="1"/>
  <c r="O37" i="1"/>
  <c r="O49" i="1" s="1"/>
  <c r="J54" i="1"/>
  <c r="J59" i="1" s="1"/>
  <c r="O53" i="1"/>
  <c r="O73" i="1"/>
  <c r="O104" i="1"/>
  <c r="O32" i="1"/>
  <c r="O12" i="1"/>
  <c r="K53" i="1" l="1"/>
  <c r="K12" i="1"/>
  <c r="L106" i="1"/>
  <c r="K85" i="1"/>
  <c r="K84" i="1"/>
  <c r="K82" i="1"/>
  <c r="K37" i="1"/>
  <c r="K49" i="1"/>
  <c r="K32" i="1"/>
  <c r="K73" i="1"/>
  <c r="O87" i="1"/>
  <c r="O106" i="1" s="1"/>
  <c r="O149" i="1" s="1"/>
  <c r="O54" i="1"/>
  <c r="O59" i="1" s="1"/>
  <c r="L59" i="1"/>
  <c r="L107" i="1" l="1"/>
  <c r="L140" i="1"/>
  <c r="K87" i="1"/>
  <c r="H107" i="1"/>
  <c r="L117" i="1" l="1"/>
  <c r="L145" i="1"/>
  <c r="O145" i="1" s="1"/>
  <c r="L118" i="1" l="1"/>
  <c r="O117" i="1"/>
  <c r="O118" i="1" s="1"/>
  <c r="O140" i="1" s="1"/>
  <c r="O151" i="1" s="1"/>
  <c r="O153" i="1" s="1"/>
</calcChain>
</file>

<file path=xl/sharedStrings.xml><?xml version="1.0" encoding="utf-8"?>
<sst xmlns="http://schemas.openxmlformats.org/spreadsheetml/2006/main" count="635" uniqueCount="208">
  <si>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</si>
  <si>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</si>
  <si>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</si>
  <si>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</si>
  <si>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</si>
  <si>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</si>
  <si>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</si>
  <si>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</si>
  <si>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</si>
  <si>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</si>
  <si>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</si>
  <si>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</si>
  <si>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</si>
  <si>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</si>
  <si>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</si>
  <si>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</si>
  <si>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</si>
  <si>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</si>
  <si>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</si>
  <si>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</si>
  <si>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</si>
  <si>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</si>
  <si>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</si>
  <si>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</si>
  <si>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</si>
  <si>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</si>
  <si>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</si>
  <si>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</si>
  <si>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</si>
  <si>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</si>
  <si>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</si>
  <si>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</si>
  <si>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</si>
  <si>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</si>
  <si>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</si>
  <si>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</si>
  <si>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</si>
  <si>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</si>
  <si>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</si>
  <si>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</si>
  <si>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</si>
  <si>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</si>
  <si>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</si>
  <si>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</si>
  <si>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</si>
  <si>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</si>
  <si>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</si>
  <si>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</si>
  <si>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</si>
  <si>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</si>
  <si>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</si>
  <si>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</si>
  <si>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</si>
  <si>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</si>
  <si>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</si>
  <si>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</si>
  <si>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</si>
  <si>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</si>
  <si>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</si>
  <si>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</si>
  <si>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</si>
  <si>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</si>
  <si>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</si>
  <si>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</si>
  <si>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</si>
  <si>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</si>
  <si>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</si>
  <si>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</si>
  <si>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</si>
  <si>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</si>
  <si>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Neighbourhood Plan</t>
  </si>
  <si>
    <t>Specified Reserve Total</t>
  </si>
  <si>
    <t>Page 2 of 2</t>
  </si>
  <si>
    <t>Telephone &amp; Internet</t>
  </si>
  <si>
    <t xml:space="preserve">Notice Boards </t>
  </si>
  <si>
    <t>1st Quarter Review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</si>
  <si>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</si>
  <si>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</si>
  <si>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</si>
  <si>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</si>
  <si>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</si>
  <si>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</si>
  <si>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</si>
  <si>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</si>
  <si>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</si>
  <si>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</si>
  <si>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Web Site Maintenance &amp; Update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</si>
  <si>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</si>
  <si>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</si>
  <si>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</si>
  <si>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</si>
  <si>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</si>
  <si>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</si>
  <si>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</si>
  <si>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</si>
  <si>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</si>
  <si>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</si>
  <si>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</si>
  <si>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Winterton Hall - Unspecified</t>
  </si>
  <si>
    <t>Following Years Loan Repayment Reserve</t>
  </si>
  <si>
    <t>Specific Project Reserves</t>
  </si>
  <si>
    <t xml:space="preserve">Traffic Calming </t>
  </si>
  <si>
    <t>CHANGE IN</t>
  </si>
  <si>
    <t>BUDGET FORECAST 2021/2022</t>
  </si>
  <si>
    <t>STAFF</t>
  </si>
  <si>
    <t>2021/22</t>
  </si>
  <si>
    <t>Parish Council Events (inc. Annual Assembly )</t>
  </si>
  <si>
    <t>Interest on Public Works Loan (PWBL)</t>
  </si>
  <si>
    <t>New Unnamed Project Contingency</t>
  </si>
  <si>
    <t>Crouchlands Development Planning Consultancy</t>
  </si>
  <si>
    <t>PRECEPT</t>
  </si>
  <si>
    <t xml:space="preserve">( For Loan capital refer Loan account below) </t>
  </si>
  <si>
    <t>Neighbourhood Plan Grant</t>
  </si>
  <si>
    <t>Village Maintenenace</t>
  </si>
  <si>
    <t>New Home Bonus (NWB) - 2020/21</t>
  </si>
  <si>
    <t>New Home Bonus (NWB) - 2021/22</t>
  </si>
  <si>
    <t>31.03.2022</t>
  </si>
  <si>
    <t>FUNDED BY PWB LOAN as at 31.03.22</t>
  </si>
  <si>
    <t>(Refer Loan Account below)</t>
  </si>
  <si>
    <t>As at 31.03.2022 INCLUDING LOAN</t>
  </si>
  <si>
    <t xml:space="preserve"> £40K LOAN - 5yrs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</si>
  <si>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</si>
  <si>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</si>
  <si>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</si>
  <si>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</si>
  <si>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</si>
  <si>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Interest Outstanding at 31.03.2022</t>
  </si>
  <si>
    <t>C/F</t>
  </si>
  <si>
    <t>Loan Capital (Debt) at 31.03.2022</t>
  </si>
  <si>
    <t xml:space="preserve">TOTAL LIABILITY AT 31.03.2022 </t>
  </si>
  <si>
    <t>NOTE</t>
  </si>
  <si>
    <t>AS AT 30.06.21</t>
  </si>
  <si>
    <t>As at 31.03.2022 EXCLUDING LOAN</t>
  </si>
  <si>
    <t>AS AT 1ST JULY 2021</t>
  </si>
  <si>
    <t>31.03.2021</t>
  </si>
  <si>
    <t>Projection as at 31.03.2022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</si>
  <si>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</si>
  <si>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</si>
  <si>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</si>
  <si>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</si>
  <si>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</si>
  <si>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</si>
  <si>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</si>
  <si>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LOAN HAVE BEEN UPDATED TO BEGIN ON 1ST AUGUST 2021</t>
  </si>
  <si>
    <t>INTEREST RATES AS PER PWBL 05.07.2021</t>
  </si>
  <si>
    <t>ORIGINAL LOAN at 01.08.2021</t>
  </si>
  <si>
    <t>8 Mths</t>
  </si>
  <si>
    <t xml:space="preserve">4 Yrs 4 Mths to repay </t>
  </si>
  <si>
    <t>Reduction due to time delay on taking out loan</t>
  </si>
  <si>
    <t>All subscriptions for 21/22 now paid</t>
  </si>
  <si>
    <t>8 months Cyber Insurance added at £213</t>
  </si>
  <si>
    <t>Increased to include March '21</t>
  </si>
  <si>
    <t xml:space="preserve">Fully paid for 21/22 </t>
  </si>
  <si>
    <t>For Accounting Puposes Only</t>
  </si>
  <si>
    <t>Includes for Planning Tracker and increase in email addresses for 8mths</t>
  </si>
  <si>
    <t xml:space="preserve"> </t>
  </si>
  <si>
    <t>To be reviewed - may not all be recoverable against a grant</t>
  </si>
  <si>
    <t>Underspend of 20/21 Grant refunded to Groundworks Uk</t>
  </si>
  <si>
    <t xml:space="preserve"> £50K LOAN - 5yrs</t>
  </si>
  <si>
    <t>AS AT 18.10.21</t>
  </si>
  <si>
    <t xml:space="preserve">192 Days </t>
  </si>
  <si>
    <t xml:space="preserve">4 Yrs 173 Days to repay </t>
  </si>
  <si>
    <t>ORIGINAL LOAN at 21.09.2021</t>
  </si>
  <si>
    <t>LOAN AND INTEREST BASED ON ACTUAL PWLB LOAN SCHEDULE AT 21st SEPTEMBER 2021</t>
  </si>
  <si>
    <t>Interest Rate 1.240%</t>
  </si>
  <si>
    <t>NWB Compensation</t>
  </si>
  <si>
    <t>Loan Fee £25, Rounding Balance £-3</t>
  </si>
  <si>
    <t>Not required</t>
  </si>
  <si>
    <t>Increased by £50</t>
  </si>
  <si>
    <t xml:space="preserve">Final Account </t>
  </si>
  <si>
    <t>Pro-rated to actual yearly loan agreement</t>
  </si>
  <si>
    <t>Ifold Playpark Contingency</t>
  </si>
  <si>
    <t>CHECK</t>
  </si>
  <si>
    <t>Net Expenditure Forecast Reduced by:-</t>
  </si>
  <si>
    <t>Reconciliation of Movement</t>
  </si>
  <si>
    <t>Increase in Forecast Loan</t>
  </si>
  <si>
    <t>Reduced by £200</t>
  </si>
  <si>
    <t>to</t>
  </si>
  <si>
    <t xml:space="preserve">Ifold Playpark (former Unamed Project) </t>
  </si>
  <si>
    <t>Reduced by £280</t>
  </si>
  <si>
    <t>Reduced by £225</t>
  </si>
  <si>
    <t>For Bus Stop Refurbshment / Maintenance</t>
  </si>
  <si>
    <t>Repayment of 20/21 Grant refunded to Groundworks Uk</t>
  </si>
  <si>
    <t>Covered by NHB above</t>
  </si>
  <si>
    <t>Transferred from 2021/22 Expenditure</t>
  </si>
  <si>
    <t>Parish Council Event - Queens Platinum Celebrations</t>
  </si>
  <si>
    <t>£10,000 moved to reserves for 2022/23</t>
  </si>
  <si>
    <t xml:space="preserve">Reduced by £3,000 to partially offset Grant repayment. </t>
  </si>
  <si>
    <t>Increased by £10,000 for 2022/23</t>
  </si>
  <si>
    <t>Reduced by £3,000 as mainly covered by specified items</t>
  </si>
  <si>
    <t>Increased by £1,000</t>
  </si>
  <si>
    <t>Reserves increased by:-</t>
  </si>
  <si>
    <t>AS AT 1ST NOVEMBER 2021</t>
  </si>
  <si>
    <t>2nd Quarter (7Mths) Review</t>
  </si>
  <si>
    <t>↑</t>
  </si>
  <si>
    <t>↓</t>
  </si>
  <si>
    <t>Reduced by £28</t>
  </si>
  <si>
    <t>£1,500 moved to Reserves for 2022/23</t>
  </si>
  <si>
    <t>£2,000 moved to Reserves for 2022/23</t>
  </si>
  <si>
    <t>Additional £2,000 due to increase of Loan from £40k to £50k</t>
  </si>
  <si>
    <t>Covered by NWB for 2020/21 &amp; 2021/22 in Reserves ***</t>
  </si>
  <si>
    <t>NEW ITEM ( Inc. £1,500 transferred from 2021/22 Expenditure)***</t>
  </si>
  <si>
    <t>AS AT 1ST DECEMBER 2021</t>
  </si>
  <si>
    <t>3rd Quarter (9Mths) Review</t>
  </si>
  <si>
    <t>AS AT 30.11.21</t>
  </si>
  <si>
    <t>Loan Fee £25, Rounding Balance £-2</t>
  </si>
  <si>
    <t>Insurances (Inc. Cyber Ins.)</t>
  </si>
  <si>
    <t xml:space="preserve">Increased for Surveys and Consultancy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</si>
</sst>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#,##0.00;[Red]#,##0.00"/>
  </numFmts>
  <fonts count="51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u/>
      <sz val="14"/>
      <name val="Helvetica Neue"/>
      <family val="2"/>
    </font>
    <font>
      <sz val="14"/>
      <color theme="1"/>
      <name val="Helvetica Neue"/>
      <family val="2"/>
    </font>
    <font>
      <i/>
      <sz val="14"/>
      <name val="Helvetica Neue"/>
      <family val="2"/>
    </font>
    <font>
      <b/>
      <sz val="18"/>
      <color indexed="8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medium">
        <color theme="6" tint="0.59996337778862885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1019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8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3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6" xfId="0" applyNumberFormat="1" applyFont="1" applyBorder="1">
      <alignment vertical="top"/>
    </xf>
    <xf numFmtId="40" fontId="2" fillId="0" borderId="57" xfId="0" applyNumberFormat="1" applyFont="1" applyBorder="1" applyAlignment="1"/>
    <xf numFmtId="40" fontId="3" fillId="0" borderId="57" xfId="0" applyNumberFormat="1" applyFont="1" applyBorder="1" applyAlignment="1"/>
    <xf numFmtId="39" fontId="15" fillId="0" borderId="37" xfId="0" applyNumberFormat="1" applyFont="1" applyBorder="1">
      <alignment vertical="top"/>
    </xf>
    <xf numFmtId="40" fontId="3" fillId="0" borderId="58" xfId="0" applyNumberFormat="1" applyFont="1" applyFill="1" applyBorder="1">
      <alignment vertical="top"/>
    </xf>
    <xf numFmtId="40" fontId="9" fillId="0" borderId="58" xfId="0" applyNumberFormat="1" applyFont="1" applyFill="1" applyBorder="1">
      <alignment vertical="top"/>
    </xf>
    <xf numFmtId="40" fontId="9" fillId="0" borderId="59" xfId="0" applyNumberFormat="1" applyFont="1" applyBorder="1" applyAlignment="1"/>
    <xf numFmtId="40" fontId="2" fillId="0" borderId="59" xfId="0" applyNumberFormat="1" applyFont="1" applyBorder="1" applyAlignment="1"/>
    <xf numFmtId="40" fontId="20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15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0" xfId="0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0" fontId="8" fillId="0" borderId="62" xfId="0" applyFont="1" applyBorder="1">
      <alignment vertical="top"/>
    </xf>
    <xf numFmtId="0" fontId="12" fillId="0" borderId="62" xfId="0" applyFont="1" applyBorder="1">
      <alignment vertical="top"/>
    </xf>
    <xf numFmtId="0" fontId="13" fillId="0" borderId="62" xfId="0" applyFont="1" applyBorder="1">
      <alignment vertical="top"/>
    </xf>
    <xf numFmtId="0" fontId="11" fillId="0" borderId="62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5" fillId="0" borderId="12" xfId="0" applyNumberFormat="1" applyFont="1" applyFill="1" applyBorder="1">
      <alignment vertical="top"/>
    </xf>
    <xf numFmtId="0" fontId="24" fillId="0" borderId="19" xfId="0" applyFont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41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41" xfId="0" applyFont="1" applyBorder="1">
      <alignment vertical="top"/>
    </xf>
    <xf numFmtId="0" fontId="29" fillId="0" borderId="42" xfId="0" applyFont="1" applyFill="1" applyBorder="1">
      <alignment vertical="top"/>
    </xf>
    <xf numFmtId="40" fontId="25" fillId="2" borderId="22" xfId="0" applyNumberFormat="1" applyFont="1" applyFill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2" xfId="0" applyFont="1" applyBorder="1">
      <alignment vertical="top"/>
    </xf>
    <xf numFmtId="40" fontId="24" fillId="0" borderId="53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6" fillId="0" borderId="0" xfId="0" applyNumberFormat="1" applyFont="1" applyBorder="1" applyAlignment="1">
      <alignment vertical="center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4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1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6" xfId="0" applyNumberFormat="1" applyFont="1" applyFill="1" applyBorder="1">
      <alignment vertical="top"/>
    </xf>
    <xf numFmtId="39" fontId="11" fillId="0" borderId="67" xfId="0" applyNumberFormat="1" applyFont="1" applyBorder="1">
      <alignment vertical="top"/>
    </xf>
    <xf numFmtId="39" fontId="11" fillId="0" borderId="68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8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3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5" xfId="0" applyFont="1" applyBorder="1">
      <alignment vertical="top"/>
    </xf>
    <xf numFmtId="0" fontId="24" fillId="0" borderId="7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3" xfId="0" applyFont="1" applyBorder="1">
      <alignment vertical="top"/>
    </xf>
    <xf numFmtId="0" fontId="13" fillId="0" borderId="43" xfId="0" applyFont="1" applyBorder="1">
      <alignment vertical="top"/>
    </xf>
    <xf numFmtId="0" fontId="13" fillId="0" borderId="70" xfId="0" applyFont="1" applyBorder="1">
      <alignment vertical="top"/>
    </xf>
    <xf numFmtId="0" fontId="29" fillId="0" borderId="70" xfId="0" applyFont="1" applyBorder="1">
      <alignment vertical="top"/>
    </xf>
    <xf numFmtId="0" fontId="29" fillId="0" borderId="54" xfId="0" applyFont="1" applyBorder="1">
      <alignment vertical="top"/>
    </xf>
    <xf numFmtId="0" fontId="13" fillId="0" borderId="54" xfId="0" applyFont="1" applyBorder="1">
      <alignment vertical="top"/>
    </xf>
    <xf numFmtId="0" fontId="3" fillId="0" borderId="54" xfId="0" applyFont="1" applyBorder="1" applyAlignment="1">
      <alignment horizontal="center" vertical="top"/>
    </xf>
    <xf numFmtId="0" fontId="11" fillId="0" borderId="63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2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5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40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2" fillId="0" borderId="21" xfId="0" applyFont="1" applyFill="1" applyBorder="1">
      <alignment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4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13" fillId="0" borderId="42" xfId="0" applyFont="1" applyBorder="1">
      <alignment vertical="top"/>
    </xf>
    <xf numFmtId="0" fontId="3" fillId="0" borderId="42" xfId="0" applyFont="1" applyFill="1" applyBorder="1">
      <alignment vertical="top"/>
    </xf>
    <xf numFmtId="40" fontId="10" fillId="0" borderId="13" xfId="0" applyNumberFormat="1" applyFont="1" applyFill="1" applyBorder="1" applyAlignment="1">
      <alignment horizontal="center" vertical="top"/>
    </xf>
    <xf numFmtId="40" fontId="10" fillId="0" borderId="12" xfId="0" applyNumberFormat="1" applyFont="1" applyFill="1" applyBorder="1" applyAlignment="1">
      <alignment horizontal="center" vertical="top"/>
    </xf>
    <xf numFmtId="40" fontId="10" fillId="0" borderId="18" xfId="0" applyNumberFormat="1" applyFont="1" applyFill="1" applyBorder="1" applyAlignment="1">
      <alignment horizontal="center"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0" fillId="0" borderId="0" xfId="0" applyBorder="1" applyAlignment="1">
      <alignment horizontal="left"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6" fillId="6" borderId="44" xfId="0" applyNumberFormat="1" applyFont="1" applyFill="1" applyBorder="1" applyAlignment="1"/>
    <xf numFmtId="0" fontId="38" fillId="0" borderId="0" xfId="0" applyFont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0" fontId="1" fillId="0" borderId="0" xfId="0" applyFont="1" applyFill="1">
      <alignment vertical="top"/>
    </xf>
    <xf numFmtId="0" fontId="8" fillId="0" borderId="0" xfId="0" applyFont="1" applyFill="1">
      <alignment vertical="top"/>
    </xf>
    <xf numFmtId="11" fontId="1" fillId="0" borderId="0" xfId="0" applyNumberFormat="1" applyFont="1">
      <alignment vertical="top"/>
    </xf>
    <xf numFmtId="0" fontId="11" fillId="0" borderId="0" xfId="0" applyNumberFormat="1" applyFont="1" applyAlignment="1"/>
    <xf numFmtId="0" fontId="11" fillId="0" borderId="0" xfId="0" applyNumberFormat="1" applyFont="1" applyBorder="1">
      <alignment vertical="top"/>
    </xf>
    <xf numFmtId="0" fontId="9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8" fillId="0" borderId="0" xfId="0" applyNumberFormat="1" applyFont="1" applyBorder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0" xfId="0" applyNumberFormat="1" applyFont="1" applyFill="1" applyBorder="1" applyAlignment="1"/>
    <xf numFmtId="0" fontId="11" fillId="0" borderId="0" xfId="0" applyFont="1" applyBorder="1">
      <alignment vertical="top"/>
    </xf>
    <xf numFmtId="0" fontId="38" fillId="0" borderId="43" xfId="0" applyFont="1" applyBorder="1" applyAlignment="1"/>
    <xf numFmtId="40" fontId="16" fillId="0" borderId="0" xfId="0" applyNumberFormat="1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39" fontId="15" fillId="0" borderId="68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61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19" fillId="0" borderId="0" xfId="0" applyNumberFormat="1" applyFont="1" applyBorder="1">
      <alignment vertical="top"/>
    </xf>
    <xf numFmtId="9" fontId="0" fillId="0" borderId="0" xfId="0" applyNumberFormat="1" applyBorder="1" applyAlignment="1">
      <alignment horizontal="left"/>
    </xf>
    <xf numFmtId="9" fontId="35" fillId="0" borderId="0" xfId="0" applyNumberFormat="1" applyFont="1" applyBorder="1" applyAlignment="1"/>
    <xf numFmtId="9" fontId="8" fillId="0" borderId="0" xfId="0" applyNumberFormat="1" applyFont="1">
      <alignment vertical="top"/>
    </xf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51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9" fontId="15" fillId="0" borderId="0" xfId="0" applyNumberFormat="1" applyFont="1" applyBorder="1" applyAlignment="1"/>
    <xf numFmtId="166" fontId="15" fillId="0" borderId="0" xfId="0" applyNumberFormat="1" applyFont="1" applyBorder="1" applyAlignment="1"/>
    <xf numFmtId="9" fontId="0" fillId="0" borderId="0" xfId="0" applyNumberFormat="1" applyFill="1" applyBorder="1" applyAlignment="1">
      <alignment horizontal="left"/>
    </xf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2" xfId="0" applyFont="1" applyBorder="1" applyAlignment="1"/>
    <xf numFmtId="0" fontId="0" fillId="0" borderId="81" xfId="0" applyBorder="1">
      <alignment vertical="top"/>
    </xf>
    <xf numFmtId="0" fontId="0" fillId="0" borderId="83" xfId="0" applyBorder="1">
      <alignment vertical="top"/>
    </xf>
    <xf numFmtId="0" fontId="0" fillId="0" borderId="83" xfId="0" applyBorder="1" applyAlignment="1"/>
    <xf numFmtId="0" fontId="33" fillId="0" borderId="83" xfId="0" applyFont="1" applyBorder="1" applyAlignment="1">
      <alignment horizontal="left"/>
    </xf>
    <xf numFmtId="9" fontId="35" fillId="0" borderId="83" xfId="0" applyNumberFormat="1" applyFont="1" applyBorder="1" applyAlignment="1"/>
    <xf numFmtId="40" fontId="36" fillId="0" borderId="83" xfId="0" applyNumberFormat="1" applyFont="1" applyFill="1" applyBorder="1" applyAlignment="1"/>
    <xf numFmtId="40" fontId="37" fillId="0" borderId="83" xfId="0" applyNumberFormat="1" applyFont="1" applyFill="1" applyBorder="1" applyAlignment="1"/>
    <xf numFmtId="0" fontId="0" fillId="0" borderId="83" xfId="0" applyFill="1" applyBorder="1" applyAlignment="1"/>
    <xf numFmtId="0" fontId="0" fillId="0" borderId="68" xfId="0" applyFill="1" applyBorder="1">
      <alignment vertical="top"/>
    </xf>
    <xf numFmtId="0" fontId="0" fillId="0" borderId="69" xfId="0" applyFill="1" applyBorder="1">
      <alignment vertical="top"/>
    </xf>
    <xf numFmtId="0" fontId="34" fillId="0" borderId="83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4" xfId="0" applyNumberFormat="1" applyFont="1" applyBorder="1" applyAlignment="1"/>
    <xf numFmtId="40" fontId="2" fillId="0" borderId="44" xfId="0" applyNumberFormat="1" applyFont="1" applyFill="1" applyBorder="1" applyAlignment="1"/>
    <xf numFmtId="40" fontId="2" fillId="7" borderId="35" xfId="0" applyNumberFormat="1" applyFont="1" applyFill="1" applyBorder="1" applyAlignment="1"/>
    <xf numFmtId="40" fontId="2" fillId="7" borderId="44" xfId="0" applyNumberFormat="1" applyFont="1" applyFill="1" applyBorder="1" applyAlignment="1"/>
    <xf numFmtId="0" fontId="12" fillId="0" borderId="82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3" xfId="0" applyFont="1" applyBorder="1" applyAlignment="1">
      <alignment horizontal="right"/>
    </xf>
    <xf numFmtId="0" fontId="2" fillId="0" borderId="0" xfId="0" applyNumberFormat="1" applyFont="1" applyFill="1" applyAlignment="1"/>
    <xf numFmtId="9" fontId="12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0" fontId="24" fillId="0" borderId="26" xfId="0" applyFont="1" applyFill="1" applyBorder="1" applyAlignment="1"/>
    <xf numFmtId="40" fontId="25" fillId="0" borderId="0" xfId="0" applyNumberFormat="1" applyFont="1" applyFill="1" applyAlignment="1"/>
    <xf numFmtId="40" fontId="10" fillId="8" borderId="13" xfId="0" applyNumberFormat="1" applyFont="1" applyFill="1" applyBorder="1" applyAlignment="1">
      <alignment horizontal="center" vertical="top"/>
    </xf>
    <xf numFmtId="40" fontId="10" fillId="8" borderId="12" xfId="0" applyNumberFormat="1" applyFont="1" applyFill="1" applyBorder="1" applyAlignment="1">
      <alignment horizontal="center" vertical="top"/>
    </xf>
    <xf numFmtId="0" fontId="10" fillId="8" borderId="18" xfId="0" applyFont="1" applyFill="1" applyBorder="1" applyAlignment="1">
      <alignment horizontal="center" vertical="top"/>
    </xf>
    <xf numFmtId="40" fontId="3" fillId="8" borderId="22" xfId="0" applyNumberFormat="1" applyFont="1" applyFill="1" applyBorder="1">
      <alignment vertical="top"/>
    </xf>
    <xf numFmtId="40" fontId="3" fillId="8" borderId="12" xfId="0" applyNumberFormat="1" applyFont="1" applyFill="1" applyBorder="1">
      <alignment vertical="top"/>
    </xf>
    <xf numFmtId="40" fontId="24" fillId="8" borderId="22" xfId="0" applyNumberFormat="1" applyFont="1" applyFill="1" applyBorder="1">
      <alignment vertical="top"/>
    </xf>
    <xf numFmtId="40" fontId="2" fillId="8" borderId="12" xfId="0" applyNumberFormat="1" applyFont="1" applyFill="1" applyBorder="1">
      <alignment vertical="top"/>
    </xf>
    <xf numFmtId="40" fontId="25" fillId="8" borderId="46" xfId="0" applyNumberFormat="1" applyFont="1" applyFill="1" applyBorder="1">
      <alignment vertical="top"/>
    </xf>
    <xf numFmtId="40" fontId="25" fillId="8" borderId="25" xfId="0" applyNumberFormat="1" applyFont="1" applyFill="1" applyBorder="1">
      <alignment vertical="top"/>
    </xf>
    <xf numFmtId="40" fontId="2" fillId="8" borderId="86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7" xfId="0" applyFont="1" applyBorder="1" applyAlignment="1">
      <alignment horizontal="center" vertical="top"/>
    </xf>
    <xf numFmtId="0" fontId="3" fillId="0" borderId="88" xfId="0" applyFont="1" applyBorder="1" applyAlignment="1">
      <alignment horizontal="center" vertical="top"/>
    </xf>
    <xf numFmtId="0" fontId="3" fillId="0" borderId="89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3" xfId="0" applyNumberFormat="1" applyFont="1" applyFill="1" applyBorder="1">
      <alignment vertical="top"/>
    </xf>
    <xf numFmtId="40" fontId="3" fillId="0" borderId="43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9" xfId="0" applyFont="1" applyBorder="1">
      <alignment vertical="top"/>
    </xf>
    <xf numFmtId="40" fontId="24" fillId="2" borderId="53" xfId="0" applyNumberFormat="1" applyFont="1" applyFill="1" applyBorder="1">
      <alignment vertical="top"/>
    </xf>
    <xf numFmtId="40" fontId="3" fillId="0" borderId="53" xfId="0" applyNumberFormat="1" applyFont="1" applyBorder="1">
      <alignment vertical="top"/>
    </xf>
    <xf numFmtId="40" fontId="3" fillId="8" borderId="53" xfId="0" applyNumberFormat="1" applyFont="1" applyFill="1" applyBorder="1">
      <alignment vertical="top"/>
    </xf>
    <xf numFmtId="0" fontId="3" fillId="0" borderId="43" xfId="0" applyFont="1" applyBorder="1">
      <alignment vertical="top"/>
    </xf>
    <xf numFmtId="40" fontId="24" fillId="0" borderId="43" xfId="0" applyNumberFormat="1" applyFont="1" applyFill="1" applyBorder="1">
      <alignment vertical="top"/>
    </xf>
    <xf numFmtId="40" fontId="3" fillId="0" borderId="43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164" fontId="32" fillId="9" borderId="44" xfId="0" applyNumberFormat="1" applyFont="1" applyFill="1" applyBorder="1" applyAlignment="1"/>
    <xf numFmtId="40" fontId="32" fillId="9" borderId="44" xfId="0" applyNumberFormat="1" applyFont="1" applyFill="1" applyBorder="1" applyAlignment="1"/>
    <xf numFmtId="164" fontId="32" fillId="9" borderId="0" xfId="0" applyNumberFormat="1" applyFont="1" applyFill="1" applyBorder="1" applyAlignment="1"/>
    <xf numFmtId="164" fontId="32" fillId="9" borderId="44" xfId="0" applyNumberFormat="1" applyFont="1" applyFill="1" applyBorder="1" applyAlignment="1">
      <alignment vertical="center"/>
    </xf>
    <xf numFmtId="40" fontId="2" fillId="8" borderId="46" xfId="0" applyNumberFormat="1" applyFont="1" applyFill="1" applyBorder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9" fontId="0" fillId="10" borderId="71" xfId="0" applyNumberFormat="1" applyFill="1" applyBorder="1">
      <alignment vertical="top"/>
    </xf>
    <xf numFmtId="0" fontId="0" fillId="10" borderId="71" xfId="0" applyFill="1" applyBorder="1">
      <alignment vertical="top"/>
    </xf>
    <xf numFmtId="0" fontId="8" fillId="10" borderId="84" xfId="0" applyFont="1" applyFill="1" applyBorder="1">
      <alignment vertical="top"/>
    </xf>
    <xf numFmtId="0" fontId="0" fillId="10" borderId="8" xfId="0" applyFill="1" applyBorder="1">
      <alignment vertical="top"/>
    </xf>
    <xf numFmtId="0" fontId="20" fillId="10" borderId="0" xfId="0" applyFont="1" applyFill="1" applyBorder="1">
      <alignment vertical="top"/>
    </xf>
    <xf numFmtId="9" fontId="13" fillId="10" borderId="0" xfId="0" applyNumberFormat="1" applyFont="1" applyFill="1" applyBorder="1">
      <alignment vertical="top"/>
    </xf>
    <xf numFmtId="0" fontId="13" fillId="10" borderId="0" xfId="0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0" fontId="13" fillId="10" borderId="59" xfId="0" applyFont="1" applyFill="1" applyBorder="1">
      <alignment vertical="top"/>
    </xf>
    <xf numFmtId="0" fontId="13" fillId="10" borderId="8" xfId="0" applyFont="1" applyFill="1" applyBorder="1">
      <alignment vertical="top"/>
    </xf>
    <xf numFmtId="0" fontId="13" fillId="10" borderId="0" xfId="0" applyFont="1" applyFill="1" applyBorder="1" applyAlignment="1">
      <alignment horizontal="left" vertical="top"/>
    </xf>
    <xf numFmtId="40" fontId="3" fillId="10" borderId="75" xfId="0" applyNumberFormat="1" applyFont="1" applyFill="1" applyBorder="1">
      <alignment vertical="top"/>
    </xf>
    <xf numFmtId="0" fontId="20" fillId="10" borderId="0" xfId="0" applyFont="1" applyFill="1" applyBorder="1" applyAlignment="1">
      <alignment horizontal="center"/>
    </xf>
    <xf numFmtId="9" fontId="20" fillId="10" borderId="0" xfId="0" applyNumberFormat="1" applyFont="1" applyFill="1" applyBorder="1" applyAlignment="1"/>
    <xf numFmtId="40" fontId="2" fillId="10" borderId="76" xfId="0" applyNumberFormat="1" applyFont="1" applyFill="1" applyBorder="1">
      <alignment vertical="top"/>
    </xf>
    <xf numFmtId="0" fontId="13" fillId="10" borderId="0" xfId="0" applyFont="1" applyFill="1" applyBorder="1" applyAlignment="1">
      <alignment horizontal="center" vertical="top"/>
    </xf>
    <xf numFmtId="0" fontId="11" fillId="10" borderId="0" xfId="0" applyFont="1" applyFill="1" applyBorder="1" applyAlignment="1">
      <alignment horizontal="center" vertical="top"/>
    </xf>
    <xf numFmtId="0" fontId="13" fillId="10" borderId="77" xfId="0" applyFont="1" applyFill="1" applyBorder="1">
      <alignment vertical="top"/>
    </xf>
    <xf numFmtId="0" fontId="33" fillId="10" borderId="43" xfId="0" applyFont="1" applyFill="1" applyBorder="1">
      <alignment vertical="top"/>
    </xf>
    <xf numFmtId="0" fontId="11" fillId="10" borderId="43" xfId="0" applyFont="1" applyFill="1" applyBorder="1" applyAlignment="1"/>
    <xf numFmtId="0" fontId="11" fillId="10" borderId="43" xfId="0" applyFont="1" applyFill="1" applyBorder="1" applyAlignment="1">
      <alignment horizontal="center"/>
    </xf>
    <xf numFmtId="40" fontId="40" fillId="10" borderId="78" xfId="0" applyNumberFormat="1" applyFont="1" applyFill="1" applyBorder="1">
      <alignment vertical="top"/>
    </xf>
    <xf numFmtId="0" fontId="21" fillId="10" borderId="0" xfId="0" applyFont="1" applyFill="1" applyBorder="1" applyAlignment="1"/>
    <xf numFmtId="0" fontId="11" fillId="10" borderId="0" xfId="0" applyFont="1" applyFill="1" applyBorder="1" applyAlignment="1"/>
    <xf numFmtId="0" fontId="11" fillId="10" borderId="0" xfId="0" applyFont="1" applyFill="1" applyBorder="1" applyAlignment="1">
      <alignment horizontal="center"/>
    </xf>
    <xf numFmtId="40" fontId="40" fillId="10" borderId="75" xfId="0" applyNumberFormat="1" applyFont="1" applyFill="1" applyBorder="1">
      <alignment vertical="top"/>
    </xf>
    <xf numFmtId="0" fontId="12" fillId="10" borderId="59" xfId="0" applyFont="1" applyFill="1" applyBorder="1">
      <alignment vertical="top"/>
    </xf>
    <xf numFmtId="40" fontId="21" fillId="10" borderId="79" xfId="0" applyNumberFormat="1" applyFont="1" applyFill="1" applyBorder="1">
      <alignment vertical="top"/>
    </xf>
    <xf numFmtId="0" fontId="13" fillId="10" borderId="72" xfId="0" applyFont="1" applyFill="1" applyBorder="1">
      <alignment vertical="top"/>
    </xf>
    <xf numFmtId="0" fontId="39" fillId="10" borderId="73" xfId="0" applyFont="1" applyFill="1" applyBorder="1">
      <alignment vertical="top"/>
    </xf>
    <xf numFmtId="9" fontId="39" fillId="10" borderId="73" xfId="0" applyNumberFormat="1" applyFont="1" applyFill="1" applyBorder="1">
      <alignment vertical="top"/>
    </xf>
    <xf numFmtId="40" fontId="3" fillId="10" borderId="80" xfId="0" applyNumberFormat="1" applyFont="1" applyFill="1" applyBorder="1" applyAlignment="1">
      <alignment horizontal="center" vertical="top"/>
    </xf>
    <xf numFmtId="0" fontId="12" fillId="10" borderId="85" xfId="0" applyFont="1" applyFill="1" applyBorder="1">
      <alignment vertical="top"/>
    </xf>
    <xf numFmtId="0" fontId="15" fillId="0" borderId="82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9" xfId="0" applyNumberFormat="1" applyFont="1" applyFill="1" applyBorder="1" applyAlignment="1"/>
    <xf numFmtId="40" fontId="3" fillId="0" borderId="90" xfId="0" applyNumberFormat="1" applyFont="1" applyFill="1" applyBorder="1" applyAlignment="1"/>
    <xf numFmtId="40" fontId="3" fillId="0" borderId="59" xfId="0" applyNumberFormat="1" applyFont="1" applyBorder="1" applyAlignment="1"/>
    <xf numFmtId="40" fontId="3" fillId="0" borderId="65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7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7" xfId="0" applyNumberFormat="1" applyFont="1" applyBorder="1" applyAlignment="1"/>
    <xf numFmtId="40" fontId="42" fillId="0" borderId="26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10" fillId="8" borderId="18" xfId="0" applyNumberFormat="1" applyFont="1" applyFill="1" applyBorder="1" applyAlignment="1">
      <alignment horizontal="center" vertical="top"/>
    </xf>
    <xf numFmtId="40" fontId="45" fillId="0" borderId="26" xfId="0" applyNumberFormat="1" applyFont="1" applyBorder="1" applyAlignment="1"/>
    <xf numFmtId="40" fontId="2" fillId="8" borderId="22" xfId="0" applyNumberFormat="1" applyFont="1" applyFill="1" applyBorder="1">
      <alignment vertical="top"/>
    </xf>
    <xf numFmtId="40" fontId="3" fillId="3" borderId="86" xfId="0" applyNumberFormat="1" applyFont="1" applyFill="1" applyBorder="1" applyAlignment="1"/>
    <xf numFmtId="40" fontId="3" fillId="0" borderId="91" xfId="0" applyNumberFormat="1" applyFont="1" applyFill="1" applyBorder="1" applyAlignment="1"/>
    <xf numFmtId="0" fontId="46" fillId="0" borderId="0" xfId="0" applyFont="1" applyFill="1" applyBorder="1" applyAlignment="1">
      <alignment horizontal="center"/>
    </xf>
    <xf numFmtId="40" fontId="3" fillId="0" borderId="0" xfId="0" applyNumberFormat="1" applyFont="1" applyFill="1" applyBorder="1" applyAlignment="1"/>
    <xf numFmtId="40" fontId="3" fillId="3" borderId="92" xfId="0" applyNumberFormat="1" applyFont="1" applyFill="1" applyBorder="1">
      <alignment vertical="top"/>
    </xf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7" fillId="0" borderId="0" xfId="0" applyNumberFormat="1" applyFont="1" applyFill="1" applyBorder="1" applyAlignment="1">
      <alignment horizontal="center"/>
    </xf>
    <xf numFmtId="0" fontId="48" fillId="0" borderId="0" xfId="0" applyFont="1">
      <alignment vertical="top"/>
    </xf>
    <xf numFmtId="40" fontId="49" fillId="0" borderId="26" xfId="0" applyNumberFormat="1" applyFont="1" applyFill="1" applyBorder="1" applyAlignment="1"/>
    <xf numFmtId="40" fontId="3" fillId="0" borderId="51" xfId="0" applyNumberFormat="1" applyFont="1" applyBorder="1">
      <alignment vertical="top"/>
    </xf>
    <xf numFmtId="40" fontId="38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35" fillId="0" borderId="62" xfId="0" applyFont="1" applyBorder="1">
      <alignment vertical="top"/>
    </xf>
    <xf numFmtId="0" fontId="35" fillId="0" borderId="20" xfId="0" applyFont="1" applyBorder="1">
      <alignment vertical="top"/>
    </xf>
    <xf numFmtId="0" fontId="35" fillId="0" borderId="70" xfId="0" applyFont="1" applyBorder="1">
      <alignment vertical="top"/>
    </xf>
    <xf numFmtId="0" fontId="36" fillId="0" borderId="42" xfId="0" applyFont="1" applyBorder="1">
      <alignment vertical="top"/>
    </xf>
    <xf numFmtId="9" fontId="35" fillId="0" borderId="0" xfId="0" applyNumberFormat="1" applyFont="1" applyBorder="1">
      <alignment vertical="top"/>
    </xf>
    <xf numFmtId="40" fontId="36" fillId="8" borderId="46" xfId="0" applyNumberFormat="1" applyFont="1" applyFill="1" applyBorder="1">
      <alignment vertical="top"/>
    </xf>
    <xf numFmtId="40" fontId="50" fillId="0" borderId="0" xfId="0" applyNumberFormat="1" applyFont="1" applyBorder="1">
      <alignment vertical="top"/>
    </xf>
    <xf numFmtId="40" fontId="50" fillId="2" borderId="46" xfId="0" applyNumberFormat="1" applyFont="1" applyFill="1" applyBorder="1">
      <alignment vertical="top"/>
    </xf>
    <xf numFmtId="40" fontId="37" fillId="0" borderId="65" xfId="0" applyNumberFormat="1" applyFont="1" applyBorder="1">
      <alignment vertical="top"/>
    </xf>
    <xf numFmtId="40" fontId="36" fillId="0" borderId="46" xfId="0" applyNumberFormat="1" applyFont="1" applyFill="1" applyBorder="1">
      <alignment vertical="top"/>
    </xf>
    <xf numFmtId="39" fontId="35" fillId="0" borderId="68" xfId="0" applyNumberFormat="1" applyFont="1" applyBorder="1">
      <alignment vertical="top"/>
    </xf>
    <xf numFmtId="0" fontId="35" fillId="0" borderId="0" xfId="0" applyFont="1">
      <alignment vertical="top"/>
    </xf>
    <xf numFmtId="40" fontId="18" fillId="0" borderId="93" xfId="0" applyNumberFormat="1" applyFont="1" applyBorder="1" applyAlignment="1">
      <alignment horizontal="right"/>
    </xf>
    <xf numFmtId="40" fontId="42" fillId="0" borderId="59" xfId="0" applyNumberFormat="1" applyFont="1" applyBorder="1" applyAlignment="1"/>
    <xf numFmtId="40" fontId="42" fillId="0" borderId="0" xfId="0" applyNumberFormat="1" applyFont="1" applyBorder="1" applyAlignment="1"/>
    <xf numFmtId="40" fontId="42" fillId="0" borderId="0" xfId="0" applyNumberFormat="1" applyFont="1" applyFill="1" applyAlignment="1"/>
    <xf numFmtId="40" fontId="42" fillId="0" borderId="0" xfId="0" applyNumberFormat="1" applyFont="1" applyFill="1" applyAlignment="1">
      <alignment horizontal="center"/>
    </xf>
    <xf numFmtId="40" fontId="42" fillId="0" borderId="59" xfId="0" applyNumberFormat="1" applyFont="1" applyFill="1" applyBorder="1" applyAlignment="1"/>
    <xf numFmtId="0" fontId="46" fillId="0" borderId="0" xfId="1" applyAlignment="1"/>
    <xf numFmtId="0" fontId="1" fillId="0" borderId="0" xfId="1" applyFont="1">
      <alignment vertical="top"/>
    </xf>
    <xf numFmtId="9" fontId="1" fillId="0" borderId="0" xfId="1" applyNumberFormat="1" applyFont="1">
      <alignment vertical="top"/>
    </xf>
    <xf numFmtId="0" fontId="46" fillId="0" borderId="0" xfId="1">
      <alignment vertical="top"/>
    </xf>
    <xf numFmtId="0" fontId="46" fillId="0" borderId="1" xfId="1" applyBorder="1" applyAlignment="1"/>
    <xf numFmtId="0" fontId="46" fillId="0" borderId="2" xfId="1" applyBorder="1" applyAlignment="1"/>
    <xf numFmtId="0" fontId="1" fillId="0" borderId="3" xfId="1" applyFont="1" applyBorder="1">
      <alignment vertical="top"/>
    </xf>
    <xf numFmtId="9" fontId="1" fillId="0" borderId="3" xfId="1" applyNumberFormat="1" applyFont="1" applyBorder="1">
      <alignment vertical="top"/>
    </xf>
    <xf numFmtId="39" fontId="46" fillId="0" borderId="4" xfId="1" applyNumberFormat="1" applyBorder="1">
      <alignment vertical="top"/>
    </xf>
    <xf numFmtId="0" fontId="1" fillId="0" borderId="1" xfId="1" applyFont="1" applyBorder="1">
      <alignment vertical="top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9" fontId="3" fillId="0" borderId="8" xfId="1" applyNumberFormat="1" applyFont="1" applyFill="1" applyBorder="1">
      <alignment vertical="top"/>
    </xf>
    <xf numFmtId="40" fontId="3" fillId="0" borderId="0" xfId="1" applyNumberFormat="1" applyFont="1" applyBorder="1">
      <alignment vertical="top"/>
    </xf>
    <xf numFmtId="40" fontId="3" fillId="0" borderId="0" xfId="1" applyNumberFormat="1" applyFont="1">
      <alignment vertical="top"/>
    </xf>
    <xf numFmtId="9" fontId="3" fillId="0" borderId="0" xfId="1" applyNumberFormat="1" applyFont="1" applyFill="1" applyBorder="1">
      <alignment vertical="top"/>
    </xf>
    <xf numFmtId="40" fontId="4" fillId="0" borderId="0" xfId="1" applyNumberFormat="1" applyFont="1">
      <alignment vertical="top"/>
    </xf>
    <xf numFmtId="40" fontId="5" fillId="0" borderId="0" xfId="1" applyNumberFormat="1" applyFont="1" applyAlignment="1">
      <alignment horizontal="center"/>
    </xf>
    <xf numFmtId="40" fontId="4" fillId="0" borderId="0" xfId="1" applyNumberFormat="1" applyFont="1" applyBorder="1">
      <alignment vertical="top"/>
    </xf>
    <xf numFmtId="39" fontId="46" fillId="0" borderId="9" xfId="1" applyNumberFormat="1" applyBorder="1">
      <alignment vertical="top"/>
    </xf>
    <xf numFmtId="0" fontId="4" fillId="0" borderId="0" xfId="1" applyFont="1">
      <alignment vertical="top"/>
    </xf>
    <xf numFmtId="0" fontId="5" fillId="0" borderId="3" xfId="1" applyFont="1" applyBorder="1" applyAlignment="1">
      <alignment vertical="center"/>
    </xf>
    <xf numFmtId="9" fontId="6" fillId="0" borderId="0" xfId="1" applyNumberFormat="1" applyFont="1" applyAlignment="1">
      <alignment vertical="center"/>
    </xf>
    <xf numFmtId="40" fontId="21" fillId="0" borderId="0" xfId="1" applyNumberFormat="1" applyFont="1" applyAlignment="1">
      <alignment horizontal="center" vertical="center"/>
    </xf>
    <xf numFmtId="40" fontId="4" fillId="0" borderId="55" xfId="1" applyNumberFormat="1" applyFont="1" applyBorder="1">
      <alignment vertical="top"/>
    </xf>
    <xf numFmtId="0" fontId="46" fillId="0" borderId="9" xfId="1" applyNumberFormat="1" applyBorder="1">
      <alignment vertical="top"/>
    </xf>
    <xf numFmtId="0" fontId="1" fillId="0" borderId="1" xfId="1" applyNumberFormat="1" applyFont="1" applyBorder="1">
      <alignment vertical="top"/>
    </xf>
    <xf numFmtId="0" fontId="1" fillId="0" borderId="0" xfId="1" applyNumberFormat="1" applyFont="1">
      <alignment vertical="top"/>
    </xf>
    <xf numFmtId="0" fontId="8" fillId="0" borderId="1" xfId="1" applyFont="1" applyBorder="1">
      <alignment vertical="top"/>
    </xf>
    <xf numFmtId="0" fontId="9" fillId="0" borderId="10" xfId="1" applyFont="1" applyBorder="1">
      <alignment vertical="top"/>
    </xf>
    <xf numFmtId="0" fontId="9" fillId="0" borderId="43" xfId="1" applyFont="1" applyBorder="1">
      <alignment vertical="top"/>
    </xf>
    <xf numFmtId="0" fontId="6" fillId="0" borderId="11" xfId="1" applyFont="1" applyBorder="1" applyAlignment="1">
      <alignment vertical="center"/>
    </xf>
    <xf numFmtId="9" fontId="6" fillId="0" borderId="12" xfId="1" applyNumberFormat="1" applyFont="1" applyBorder="1" applyAlignment="1">
      <alignment vertical="center"/>
    </xf>
    <xf numFmtId="0" fontId="10" fillId="4" borderId="13" xfId="1" applyFont="1" applyFill="1" applyBorder="1" applyAlignment="1">
      <alignment horizontal="center" vertical="top"/>
    </xf>
    <xf numFmtId="0" fontId="10" fillId="0" borderId="12" xfId="1" applyFont="1" applyBorder="1" applyAlignment="1">
      <alignment horizontal="center" vertical="top"/>
    </xf>
    <xf numFmtId="40" fontId="10" fillId="0" borderId="13" xfId="1" applyNumberFormat="1" applyFont="1" applyBorder="1" applyAlignment="1">
      <alignment horizontal="center" vertical="top"/>
    </xf>
    <xf numFmtId="40" fontId="10" fillId="8" borderId="13" xfId="1" applyNumberFormat="1" applyFont="1" applyFill="1" applyBorder="1" applyAlignment="1">
      <alignment horizontal="center" vertical="top"/>
    </xf>
    <xf numFmtId="40" fontId="10" fillId="0" borderId="0" xfId="1" applyNumberFormat="1" applyFont="1" applyAlignment="1">
      <alignment horizontal="center" vertical="top"/>
    </xf>
    <xf numFmtId="40" fontId="9" fillId="0" borderId="0" xfId="1" applyNumberFormat="1" applyFont="1">
      <alignment vertical="top"/>
    </xf>
    <xf numFmtId="40" fontId="10" fillId="3" borderId="13" xfId="1" applyNumberFormat="1" applyFont="1" applyFill="1" applyBorder="1" applyAlignment="1">
      <alignment horizontal="center" vertical="top"/>
    </xf>
    <xf numFmtId="0" fontId="11" fillId="0" borderId="9" xfId="1" applyNumberFormat="1" applyFont="1" applyBorder="1">
      <alignment vertical="top"/>
    </xf>
    <xf numFmtId="0" fontId="8" fillId="0" borderId="1" xfId="1" applyNumberFormat="1" applyFont="1" applyBorder="1">
      <alignment vertical="top"/>
    </xf>
    <xf numFmtId="0" fontId="8" fillId="0" borderId="0" xfId="1" applyNumberFormat="1" applyFont="1">
      <alignment vertical="top"/>
    </xf>
    <xf numFmtId="0" fontId="8" fillId="0" borderId="0" xfId="1" applyFont="1">
      <alignment vertical="top"/>
    </xf>
    <xf numFmtId="0" fontId="9" fillId="0" borderId="14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10" fillId="0" borderId="15" xfId="1" applyFont="1" applyBorder="1" applyAlignment="1">
      <alignment horizontal="center" vertical="top"/>
    </xf>
    <xf numFmtId="9" fontId="10" fillId="0" borderId="12" xfId="1" applyNumberFormat="1" applyFont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40" fontId="10" fillId="0" borderId="12" xfId="1" applyNumberFormat="1" applyFont="1" applyBorder="1" applyAlignment="1">
      <alignment horizontal="center" vertical="top"/>
    </xf>
    <xf numFmtId="40" fontId="10" fillId="8" borderId="12" xfId="1" applyNumberFormat="1" applyFont="1" applyFill="1" applyBorder="1" applyAlignment="1">
      <alignment horizontal="center" vertical="top"/>
    </xf>
    <xf numFmtId="40" fontId="10" fillId="0" borderId="0" xfId="1" applyNumberFormat="1" applyFont="1" applyAlignment="1">
      <alignment horizontal="center" vertical="center"/>
    </xf>
    <xf numFmtId="40" fontId="10" fillId="3" borderId="12" xfId="1" applyNumberFormat="1" applyFont="1" applyFill="1" applyBorder="1" applyAlignment="1">
      <alignment horizontal="center" vertical="top"/>
    </xf>
    <xf numFmtId="0" fontId="9" fillId="0" borderId="16" xfId="1" applyFont="1" applyBorder="1">
      <alignment vertical="top"/>
    </xf>
    <xf numFmtId="0" fontId="9" fillId="0" borderId="55" xfId="1" applyFont="1" applyBorder="1">
      <alignment vertical="top"/>
    </xf>
    <xf numFmtId="0" fontId="6" fillId="0" borderId="17" xfId="1" applyFont="1" applyBorder="1" applyAlignment="1">
      <alignment vertical="center"/>
    </xf>
    <xf numFmtId="0" fontId="10" fillId="4" borderId="18" xfId="1" applyFont="1" applyFill="1" applyBorder="1" applyAlignment="1">
      <alignment horizontal="center" vertical="top"/>
    </xf>
    <xf numFmtId="0" fontId="10" fillId="0" borderId="18" xfId="1" applyFont="1" applyBorder="1" applyAlignment="1">
      <alignment horizontal="center" vertical="top"/>
    </xf>
    <xf numFmtId="0" fontId="10" fillId="8" borderId="18" xfId="1" applyFont="1" applyFill="1" applyBorder="1" applyAlignment="1">
      <alignment horizontal="center" vertical="top"/>
    </xf>
    <xf numFmtId="0" fontId="10" fillId="0" borderId="19" xfId="1" applyFont="1" applyBorder="1">
      <alignment vertical="top"/>
    </xf>
    <xf numFmtId="9" fontId="10" fillId="0" borderId="12" xfId="1" applyNumberFormat="1" applyFont="1" applyBorder="1">
      <alignment vertical="top"/>
    </xf>
    <xf numFmtId="40" fontId="9" fillId="0" borderId="12" xfId="1" applyNumberFormat="1" applyFont="1" applyFill="1" applyBorder="1">
      <alignment vertical="top"/>
    </xf>
    <xf numFmtId="40" fontId="9" fillId="0" borderId="12" xfId="1" applyNumberFormat="1" applyFont="1" applyBorder="1">
      <alignment vertical="top"/>
    </xf>
    <xf numFmtId="40" fontId="9" fillId="0" borderId="58" xfId="1" applyNumberFormat="1" applyFont="1" applyFill="1" applyBorder="1">
      <alignment vertical="top"/>
    </xf>
    <xf numFmtId="40" fontId="3" fillId="0" borderId="1" xfId="1" applyNumberFormat="1" applyFont="1" applyFill="1" applyBorder="1" applyAlignment="1"/>
    <xf numFmtId="0" fontId="12" fillId="0" borderId="1" xfId="1" applyFont="1" applyBorder="1">
      <alignment vertical="top"/>
    </xf>
    <xf numFmtId="0" fontId="3" fillId="0" borderId="20" xfId="1" applyFont="1" applyBorder="1" applyAlignment="1">
      <alignment horizontal="center" vertical="top"/>
    </xf>
    <xf numFmtId="0" fontId="3" fillId="0" borderId="70" xfId="1" applyFont="1" applyBorder="1" applyAlignment="1">
      <alignment horizontal="center" vertical="top"/>
    </xf>
    <xf numFmtId="0" fontId="3" fillId="0" borderId="21" xfId="1" applyFont="1" applyBorder="1">
      <alignment vertical="top"/>
    </xf>
    <xf numFmtId="9" fontId="3" fillId="0" borderId="12" xfId="1" applyNumberFormat="1" applyFont="1" applyBorder="1">
      <alignment vertical="top"/>
    </xf>
    <xf numFmtId="40" fontId="3" fillId="2" borderId="22" xfId="1" applyNumberFormat="1" applyFont="1" applyFill="1" applyBorder="1">
      <alignment vertical="top"/>
    </xf>
    <xf numFmtId="40" fontId="3" fillId="0" borderId="12" xfId="1" applyNumberFormat="1" applyFont="1" applyBorder="1">
      <alignment vertical="top"/>
    </xf>
    <xf numFmtId="40" fontId="3" fillId="0" borderId="22" xfId="1" applyNumberFormat="1" applyFont="1" applyBorder="1">
      <alignment vertical="top"/>
    </xf>
    <xf numFmtId="40" fontId="3" fillId="8" borderId="22" xfId="1" applyNumberFormat="1" applyFont="1" applyFill="1" applyBorder="1">
      <alignment vertical="top"/>
    </xf>
    <xf numFmtId="40" fontId="3" fillId="0" borderId="23" xfId="1" applyNumberFormat="1" applyFont="1" applyBorder="1">
      <alignment vertical="top"/>
    </xf>
    <xf numFmtId="40" fontId="3" fillId="0" borderId="24" xfId="1" applyNumberFormat="1" applyFont="1" applyFill="1" applyBorder="1" applyAlignment="1"/>
    <xf numFmtId="40" fontId="3" fillId="3" borderId="22" xfId="1" applyNumberFormat="1" applyFont="1" applyFill="1" applyBorder="1">
      <alignment vertical="top"/>
    </xf>
    <xf numFmtId="0" fontId="13" fillId="0" borderId="9" xfId="1" applyNumberFormat="1" applyFont="1" applyBorder="1">
      <alignment vertical="top"/>
    </xf>
    <xf numFmtId="0" fontId="12" fillId="0" borderId="1" xfId="1" applyNumberFormat="1" applyFont="1" applyBorder="1">
      <alignment vertical="top"/>
    </xf>
    <xf numFmtId="0" fontId="12" fillId="0" borderId="0" xfId="1" applyNumberFormat="1" applyFont="1">
      <alignment vertical="top"/>
    </xf>
    <xf numFmtId="0" fontId="12" fillId="0" borderId="0" xfId="1" applyFont="1">
      <alignment vertical="top"/>
    </xf>
    <xf numFmtId="40" fontId="3" fillId="2" borderId="12" xfId="1" applyNumberFormat="1" applyFont="1" applyFill="1" applyBorder="1">
      <alignment vertical="top"/>
    </xf>
    <xf numFmtId="40" fontId="3" fillId="8" borderId="12" xfId="1" applyNumberFormat="1" applyFont="1" applyFill="1" applyBorder="1">
      <alignment vertical="top"/>
    </xf>
    <xf numFmtId="40" fontId="3" fillId="3" borderId="12" xfId="1" applyNumberFormat="1" applyFont="1" applyFill="1" applyBorder="1">
      <alignment vertical="top"/>
    </xf>
    <xf numFmtId="0" fontId="3" fillId="0" borderId="14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19" xfId="1" applyFont="1" applyBorder="1">
      <alignment vertical="top"/>
    </xf>
    <xf numFmtId="40" fontId="2" fillId="0" borderId="25" xfId="1" applyNumberFormat="1" applyFont="1" applyFill="1" applyBorder="1">
      <alignment vertical="top"/>
    </xf>
    <xf numFmtId="40" fontId="2" fillId="0" borderId="12" xfId="1" applyNumberFormat="1" applyFont="1" applyBorder="1">
      <alignment vertical="top"/>
    </xf>
    <xf numFmtId="40" fontId="2" fillId="0" borderId="25" xfId="1" applyNumberFormat="1" applyFont="1" applyBorder="1">
      <alignment vertical="top"/>
    </xf>
    <xf numFmtId="40" fontId="2" fillId="0" borderId="0" xfId="1" applyNumberFormat="1" applyFont="1">
      <alignment vertical="top"/>
    </xf>
    <xf numFmtId="40" fontId="3" fillId="0" borderId="0" xfId="1" applyNumberFormat="1" applyFont="1" applyAlignment="1"/>
    <xf numFmtId="40" fontId="2" fillId="3" borderId="25" xfId="1" applyNumberFormat="1" applyFont="1" applyFill="1" applyBorder="1">
      <alignment vertical="top"/>
    </xf>
    <xf numFmtId="40" fontId="9" fillId="0" borderId="0" xfId="1" applyNumberFormat="1" applyFont="1" applyAlignment="1"/>
    <xf numFmtId="49" fontId="44" fillId="0" borderId="0" xfId="1" applyNumberFormat="1" applyFont="1" applyFill="1" applyAlignment="1">
      <alignment horizontal="center" vertical="top"/>
    </xf>
    <xf numFmtId="40" fontId="9" fillId="0" borderId="12" xfId="1" applyNumberFormat="1" applyFont="1" applyBorder="1" applyAlignment="1">
      <alignment horizontal="center" vertical="top"/>
    </xf>
    <xf numFmtId="40" fontId="3" fillId="0" borderId="22" xfId="1" applyNumberFormat="1" applyFont="1" applyFill="1" applyBorder="1">
      <alignment vertical="top"/>
    </xf>
    <xf numFmtId="0" fontId="42" fillId="0" borderId="57" xfId="1" applyFont="1" applyFill="1" applyBorder="1" applyAlignment="1"/>
    <xf numFmtId="40" fontId="9" fillId="0" borderId="0" xfId="1" applyNumberFormat="1" applyFont="1" applyBorder="1" applyAlignment="1">
      <alignment horizontal="center" vertical="top"/>
    </xf>
    <xf numFmtId="0" fontId="42" fillId="3" borderId="24" xfId="1" applyFont="1" applyFill="1" applyBorder="1" applyAlignment="1"/>
    <xf numFmtId="0" fontId="42" fillId="0" borderId="26" xfId="1" applyFont="1" applyFill="1" applyBorder="1" applyAlignment="1"/>
    <xf numFmtId="0" fontId="42" fillId="3" borderId="26" xfId="1" applyFont="1" applyFill="1" applyBorder="1" applyAlignment="1"/>
    <xf numFmtId="40" fontId="42" fillId="0" borderId="26" xfId="1" applyNumberFormat="1" applyFont="1" applyFill="1" applyBorder="1" applyAlignment="1"/>
    <xf numFmtId="40" fontId="3" fillId="0" borderId="26" xfId="1" applyNumberFormat="1" applyFont="1" applyBorder="1" applyAlignment="1"/>
    <xf numFmtId="40" fontId="2" fillId="10" borderId="26" xfId="1" applyNumberFormat="1" applyFont="1" applyFill="1" applyBorder="1" applyAlignment="1"/>
    <xf numFmtId="40" fontId="2" fillId="0" borderId="26" xfId="1" applyNumberFormat="1" applyFont="1" applyFill="1" applyBorder="1" applyAlignment="1"/>
    <xf numFmtId="9" fontId="10" fillId="0" borderId="51" xfId="1" applyNumberFormat="1" applyFont="1" applyBorder="1">
      <alignment vertical="top"/>
    </xf>
    <xf numFmtId="40" fontId="3" fillId="0" borderId="42" xfId="1" applyNumberFormat="1" applyFont="1" applyBorder="1">
      <alignment vertical="top"/>
    </xf>
    <xf numFmtId="40" fontId="3" fillId="0" borderId="26" xfId="1" applyNumberFormat="1" applyFont="1" applyFill="1" applyBorder="1" applyAlignment="1"/>
    <xf numFmtId="39" fontId="13" fillId="0" borderId="9" xfId="1" applyNumberFormat="1" applyFont="1" applyBorder="1">
      <alignment vertical="top"/>
    </xf>
    <xf numFmtId="40" fontId="2" fillId="0" borderId="0" xfId="1" applyNumberFormat="1" applyFont="1" applyFill="1" applyAlignment="1"/>
    <xf numFmtId="0" fontId="10" fillId="0" borderId="19" xfId="1" applyFont="1" applyBorder="1" applyAlignment="1">
      <alignment horizontal="left" vertical="top"/>
    </xf>
    <xf numFmtId="9" fontId="10" fillId="0" borderId="12" xfId="1" applyNumberFormat="1" applyFont="1" applyBorder="1" applyAlignment="1">
      <alignment horizontal="left" vertical="top"/>
    </xf>
    <xf numFmtId="40" fontId="9" fillId="0" borderId="59" xfId="1" applyNumberFormat="1" applyFont="1" applyFill="1" applyBorder="1" applyAlignment="1"/>
    <xf numFmtId="39" fontId="11" fillId="0" borderId="9" xfId="1" applyNumberFormat="1" applyFont="1" applyBorder="1">
      <alignment vertical="top"/>
    </xf>
    <xf numFmtId="0" fontId="3" fillId="0" borderId="21" xfId="1" applyFont="1" applyFill="1" applyBorder="1">
      <alignment vertical="top"/>
    </xf>
    <xf numFmtId="40" fontId="3" fillId="0" borderId="90" xfId="1" applyNumberFormat="1" applyFont="1" applyFill="1" applyBorder="1" applyAlignment="1"/>
    <xf numFmtId="40" fontId="3" fillId="0" borderId="0" xfId="1" applyNumberFormat="1" applyFont="1" applyFill="1" applyAlignment="1">
      <alignment horizontal="center"/>
    </xf>
    <xf numFmtId="40" fontId="3" fillId="0" borderId="59" xfId="1" applyNumberFormat="1" applyFont="1" applyFill="1" applyBorder="1" applyAlignment="1"/>
    <xf numFmtId="40" fontId="3" fillId="0" borderId="0" xfId="1" applyNumberFormat="1" applyFont="1" applyFill="1" applyAlignment="1"/>
    <xf numFmtId="0" fontId="3" fillId="0" borderId="19" xfId="1" applyFont="1" applyFill="1" applyBorder="1">
      <alignment vertical="top"/>
    </xf>
    <xf numFmtId="0" fontId="48" fillId="0" borderId="0" xfId="1" applyFont="1">
      <alignment vertical="top"/>
    </xf>
    <xf numFmtId="0" fontId="12" fillId="0" borderId="1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0" fillId="0" borderId="19" xfId="1" applyFont="1" applyBorder="1" applyAlignment="1">
      <alignment horizontal="right"/>
    </xf>
    <xf numFmtId="9" fontId="10" fillId="0" borderId="12" xfId="1" applyNumberFormat="1" applyFont="1" applyBorder="1" applyAlignment="1"/>
    <xf numFmtId="40" fontId="2" fillId="0" borderId="12" xfId="1" applyNumberFormat="1" applyFont="1" applyFill="1" applyBorder="1">
      <alignment vertical="top"/>
    </xf>
    <xf numFmtId="40" fontId="10" fillId="0" borderId="12" xfId="1" applyNumberFormat="1" applyFont="1" applyBorder="1" applyAlignment="1"/>
    <xf numFmtId="40" fontId="14" fillId="0" borderId="0" xfId="1" applyNumberFormat="1" applyFont="1" applyAlignment="1">
      <alignment vertical="center"/>
    </xf>
    <xf numFmtId="0" fontId="15" fillId="0" borderId="0" xfId="1" applyFont="1" applyAlignment="1">
      <alignment horizontal="right"/>
    </xf>
    <xf numFmtId="40" fontId="10" fillId="0" borderId="12" xfId="1" applyNumberFormat="1" applyFont="1" applyFill="1" applyBorder="1" applyAlignment="1"/>
    <xf numFmtId="39" fontId="13" fillId="0" borderId="9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4" fillId="0" borderId="19" xfId="1" applyFont="1" applyBorder="1" applyAlignment="1">
      <alignment horizontal="right"/>
    </xf>
    <xf numFmtId="40" fontId="3" fillId="0" borderId="12" xfId="1" applyNumberFormat="1" applyFont="1" applyFill="1" applyBorder="1" applyAlignment="1"/>
    <xf numFmtId="40" fontId="3" fillId="0" borderId="12" xfId="1" applyNumberFormat="1" applyFont="1" applyBorder="1" applyAlignment="1"/>
    <xf numFmtId="40" fontId="14" fillId="0" borderId="0" xfId="1" applyNumberFormat="1" applyFont="1">
      <alignment vertical="top"/>
    </xf>
    <xf numFmtId="40" fontId="2" fillId="0" borderId="52" xfId="1" applyNumberFormat="1" applyFont="1" applyFill="1" applyBorder="1">
      <alignment vertical="top"/>
    </xf>
    <xf numFmtId="39" fontId="13" fillId="0" borderId="37" xfId="1" applyNumberFormat="1" applyFont="1" applyBorder="1">
      <alignment vertical="top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right" vertical="top"/>
    </xf>
    <xf numFmtId="9" fontId="10" fillId="0" borderId="3" xfId="1" applyNumberFormat="1" applyFont="1" applyBorder="1">
      <alignment vertical="top"/>
    </xf>
    <xf numFmtId="40" fontId="3" fillId="0" borderId="3" xfId="1" applyNumberFormat="1" applyFont="1" applyFill="1" applyBorder="1">
      <alignment vertical="top"/>
    </xf>
    <xf numFmtId="40" fontId="3" fillId="0" borderId="3" xfId="1" applyNumberFormat="1" applyFont="1" applyBorder="1">
      <alignment vertical="top"/>
    </xf>
    <xf numFmtId="40" fontId="2" fillId="0" borderId="3" xfId="1" applyNumberFormat="1" applyFont="1" applyBorder="1">
      <alignment vertical="top"/>
    </xf>
    <xf numFmtId="40" fontId="9" fillId="0" borderId="3" xfId="1" applyNumberFormat="1" applyFont="1" applyBorder="1" applyAlignment="1"/>
    <xf numFmtId="39" fontId="46" fillId="0" borderId="0" xfId="1" applyNumberFormat="1">
      <alignment vertical="top"/>
    </xf>
    <xf numFmtId="0" fontId="1" fillId="0" borderId="27" xfId="1" applyFont="1" applyBorder="1">
      <alignment vertical="top"/>
    </xf>
    <xf numFmtId="0" fontId="4" fillId="0" borderId="27" xfId="1" applyFont="1" applyBorder="1" applyAlignment="1">
      <alignment horizontal="center" vertical="top"/>
    </xf>
    <xf numFmtId="0" fontId="4" fillId="0" borderId="27" xfId="1" applyFont="1" applyBorder="1">
      <alignment vertical="top"/>
    </xf>
    <xf numFmtId="9" fontId="10" fillId="0" borderId="27" xfId="1" applyNumberFormat="1" applyFont="1" applyBorder="1">
      <alignment vertical="top"/>
    </xf>
    <xf numFmtId="40" fontId="3" fillId="0" borderId="27" xfId="1" applyNumberFormat="1" applyFont="1" applyFill="1" applyBorder="1">
      <alignment vertical="top"/>
    </xf>
    <xf numFmtId="40" fontId="3" fillId="0" borderId="27" xfId="1" applyNumberFormat="1" applyFont="1" applyBorder="1">
      <alignment vertical="top"/>
    </xf>
    <xf numFmtId="40" fontId="14" fillId="0" borderId="27" xfId="1" applyNumberFormat="1" applyFont="1" applyBorder="1">
      <alignment vertical="top"/>
    </xf>
    <xf numFmtId="40" fontId="9" fillId="0" borderId="27" xfId="1" applyNumberFormat="1" applyFont="1" applyBorder="1" applyAlignment="1"/>
    <xf numFmtId="40" fontId="2" fillId="0" borderId="27" xfId="1" applyNumberFormat="1" applyFont="1" applyBorder="1">
      <alignment vertical="top"/>
    </xf>
    <xf numFmtId="0" fontId="1" fillId="0" borderId="29" xfId="1" applyFont="1" applyBorder="1">
      <alignment vertical="top"/>
    </xf>
    <xf numFmtId="0" fontId="4" fillId="0" borderId="30" xfId="1" applyFont="1" applyBorder="1" applyAlignment="1">
      <alignment horizontal="center" vertical="top"/>
    </xf>
    <xf numFmtId="0" fontId="4" fillId="0" borderId="31" xfId="1" applyFont="1" applyBorder="1">
      <alignment vertical="top"/>
    </xf>
    <xf numFmtId="9" fontId="10" fillId="0" borderId="32" xfId="1" applyNumberFormat="1" applyFont="1" applyBorder="1">
      <alignment vertical="top"/>
    </xf>
    <xf numFmtId="40" fontId="3" fillId="0" borderId="32" xfId="1" applyNumberFormat="1" applyFont="1" applyFill="1" applyBorder="1">
      <alignment vertical="top"/>
    </xf>
    <xf numFmtId="40" fontId="3" fillId="0" borderId="32" xfId="1" applyNumberFormat="1" applyFont="1" applyBorder="1">
      <alignment vertical="top"/>
    </xf>
    <xf numFmtId="40" fontId="14" fillId="0" borderId="23" xfId="1" applyNumberFormat="1" applyFont="1" applyBorder="1">
      <alignment vertical="top"/>
    </xf>
    <xf numFmtId="40" fontId="2" fillId="0" borderId="32" xfId="1" applyNumberFormat="1" applyFont="1" applyFill="1" applyBorder="1">
      <alignment vertical="top"/>
    </xf>
    <xf numFmtId="0" fontId="10" fillId="0" borderId="19" xfId="1" applyFont="1" applyBorder="1" applyAlignment="1">
      <alignment horizontal="right" vertical="top"/>
    </xf>
    <xf numFmtId="40" fontId="10" fillId="3" borderId="12" xfId="1" applyNumberFormat="1" applyFont="1" applyFill="1" applyBorder="1">
      <alignment vertical="top"/>
    </xf>
    <xf numFmtId="40" fontId="42" fillId="0" borderId="57" xfId="1" applyNumberFormat="1" applyFont="1" applyBorder="1" applyAlignment="1"/>
    <xf numFmtId="40" fontId="2" fillId="0" borderId="57" xfId="1" applyNumberFormat="1" applyFont="1" applyBorder="1" applyAlignment="1"/>
    <xf numFmtId="40" fontId="3" fillId="0" borderId="12" xfId="1" applyNumberFormat="1" applyFont="1" applyFill="1" applyBorder="1">
      <alignment vertical="top"/>
    </xf>
    <xf numFmtId="40" fontId="2" fillId="0" borderId="26" xfId="1" applyNumberFormat="1" applyFont="1" applyBorder="1" applyAlignment="1"/>
    <xf numFmtId="40" fontId="2" fillId="0" borderId="23" xfId="1" applyNumberFormat="1" applyFont="1" applyBorder="1">
      <alignment vertical="top"/>
    </xf>
    <xf numFmtId="40" fontId="3" fillId="3" borderId="53" xfId="1" applyNumberFormat="1" applyFont="1" applyFill="1" applyBorder="1">
      <alignment vertical="top"/>
    </xf>
    <xf numFmtId="0" fontId="3" fillId="0" borderId="33" xfId="1" applyFont="1" applyBorder="1">
      <alignment vertical="top"/>
    </xf>
    <xf numFmtId="0" fontId="3" fillId="0" borderId="63" xfId="1" applyFont="1" applyBorder="1">
      <alignment vertical="top"/>
    </xf>
    <xf numFmtId="0" fontId="3" fillId="0" borderId="34" xfId="1" applyFont="1" applyBorder="1">
      <alignment vertical="top"/>
    </xf>
    <xf numFmtId="40" fontId="3" fillId="5" borderId="22" xfId="1" applyNumberFormat="1" applyFont="1" applyFill="1" applyBorder="1">
      <alignment vertical="top"/>
    </xf>
    <xf numFmtId="40" fontId="49" fillId="0" borderId="26" xfId="1" applyNumberFormat="1" applyFont="1" applyFill="1" applyBorder="1" applyAlignment="1"/>
    <xf numFmtId="40" fontId="2" fillId="8" borderId="22" xfId="1" applyNumberFormat="1" applyFont="1" applyFill="1" applyBorder="1">
      <alignment vertical="top"/>
    </xf>
    <xf numFmtId="40" fontId="42" fillId="0" borderId="26" xfId="1" applyNumberFormat="1" applyFont="1" applyBorder="1" applyAlignment="1"/>
    <xf numFmtId="0" fontId="3" fillId="0" borderId="23" xfId="1" applyFont="1" applyBorder="1">
      <alignment vertical="top"/>
    </xf>
    <xf numFmtId="0" fontId="3" fillId="0" borderId="0" xfId="1" applyFont="1" applyBorder="1">
      <alignment vertical="top"/>
    </xf>
    <xf numFmtId="0" fontId="2" fillId="0" borderId="0" xfId="1" applyFont="1" applyAlignment="1">
      <alignment horizontal="left" vertical="top"/>
    </xf>
    <xf numFmtId="0" fontId="13" fillId="0" borderId="42" xfId="1" applyFont="1" applyFill="1" applyBorder="1">
      <alignment vertical="top"/>
    </xf>
    <xf numFmtId="40" fontId="2" fillId="10" borderId="0" xfId="1" applyNumberFormat="1" applyFont="1" applyFill="1" applyAlignment="1"/>
    <xf numFmtId="0" fontId="3" fillId="0" borderId="87" xfId="1" applyFont="1" applyBorder="1" applyAlignment="1">
      <alignment horizontal="center" vertical="top"/>
    </xf>
    <xf numFmtId="0" fontId="3" fillId="0" borderId="88" xfId="1" applyFont="1" applyBorder="1" applyAlignment="1">
      <alignment horizontal="center" vertical="top"/>
    </xf>
    <xf numFmtId="0" fontId="3" fillId="0" borderId="89" xfId="1" applyFont="1" applyFill="1" applyBorder="1">
      <alignment vertical="top"/>
    </xf>
    <xf numFmtId="40" fontId="3" fillId="5" borderId="53" xfId="1" applyNumberFormat="1" applyFont="1" applyFill="1" applyBorder="1">
      <alignment vertical="top"/>
    </xf>
    <xf numFmtId="0" fontId="4" fillId="0" borderId="0" xfId="1" applyFont="1" applyBorder="1" applyAlignment="1">
      <alignment horizontal="center" vertical="top"/>
    </xf>
    <xf numFmtId="0" fontId="4" fillId="0" borderId="0" xfId="1" applyFont="1" applyBorder="1">
      <alignment vertical="top"/>
    </xf>
    <xf numFmtId="9" fontId="10" fillId="0" borderId="0" xfId="1" applyNumberFormat="1" applyFont="1">
      <alignment vertical="top"/>
    </xf>
    <xf numFmtId="40" fontId="3" fillId="0" borderId="43" xfId="1" applyNumberFormat="1" applyFont="1" applyBorder="1">
      <alignment vertical="top"/>
    </xf>
    <xf numFmtId="9" fontId="10" fillId="0" borderId="0" xfId="1" applyNumberFormat="1" applyFont="1" applyBorder="1">
      <alignment vertical="top"/>
    </xf>
    <xf numFmtId="40" fontId="3" fillId="0" borderId="56" xfId="1" applyNumberFormat="1" applyFont="1" applyBorder="1">
      <alignment vertical="top"/>
    </xf>
    <xf numFmtId="0" fontId="1" fillId="0" borderId="1" xfId="1" applyFont="1" applyBorder="1" applyAlignment="1"/>
    <xf numFmtId="0" fontId="4" fillId="0" borderId="0" xfId="1" applyFont="1" applyAlignment="1"/>
    <xf numFmtId="0" fontId="2" fillId="0" borderId="0" xfId="1" applyFont="1" applyAlignment="1">
      <alignment horizontal="left"/>
    </xf>
    <xf numFmtId="9" fontId="10" fillId="0" borderId="0" xfId="1" applyNumberFormat="1" applyFont="1" applyAlignment="1"/>
    <xf numFmtId="40" fontId="2" fillId="7" borderId="35" xfId="1" applyNumberFormat="1" applyFont="1" applyFill="1" applyBorder="1" applyAlignment="1"/>
    <xf numFmtId="40" fontId="2" fillId="0" borderId="0" xfId="1" applyNumberFormat="1" applyFont="1" applyAlignment="1"/>
    <xf numFmtId="40" fontId="2" fillId="0" borderId="35" xfId="1" applyNumberFormat="1" applyFont="1" applyBorder="1" applyAlignment="1"/>
    <xf numFmtId="40" fontId="4" fillId="0" borderId="0" xfId="1" applyNumberFormat="1" applyFont="1" applyAlignment="1"/>
    <xf numFmtId="40" fontId="2" fillId="8" borderId="86" xfId="1" applyNumberFormat="1" applyFont="1" applyFill="1" applyBorder="1" applyAlignment="1"/>
    <xf numFmtId="39" fontId="46" fillId="0" borderId="9" xfId="1" applyNumberFormat="1" applyBorder="1" applyAlignment="1"/>
    <xf numFmtId="0" fontId="1" fillId="0" borderId="0" xfId="1" applyFont="1" applyAlignment="1"/>
    <xf numFmtId="0" fontId="1" fillId="0" borderId="36" xfId="1" applyFont="1" applyBorder="1">
      <alignment vertical="top"/>
    </xf>
    <xf numFmtId="9" fontId="4" fillId="0" borderId="27" xfId="1" applyNumberFormat="1" applyFont="1" applyBorder="1">
      <alignment vertical="top"/>
    </xf>
    <xf numFmtId="40" fontId="4" fillId="0" borderId="27" xfId="1" applyNumberFormat="1" applyFont="1" applyBorder="1">
      <alignment vertical="top"/>
    </xf>
    <xf numFmtId="40" fontId="4" fillId="0" borderId="28" xfId="1" applyNumberFormat="1" applyFont="1" applyBorder="1">
      <alignment vertical="top"/>
    </xf>
    <xf numFmtId="39" fontId="46" fillId="0" borderId="37" xfId="1" applyNumberFormat="1" applyBorder="1">
      <alignment vertical="top"/>
    </xf>
    <xf numFmtId="0" fontId="4" fillId="0" borderId="3" xfId="1" applyFont="1" applyBorder="1">
      <alignment vertical="top"/>
    </xf>
    <xf numFmtId="9" fontId="4" fillId="0" borderId="3" xfId="1" applyNumberFormat="1" applyFont="1" applyBorder="1">
      <alignment vertical="top"/>
    </xf>
    <xf numFmtId="40" fontId="4" fillId="0" borderId="3" xfId="1" applyNumberFormat="1" applyFont="1" applyBorder="1">
      <alignment vertical="top"/>
    </xf>
    <xf numFmtId="40" fontId="18" fillId="0" borderId="38" xfId="1" applyNumberFormat="1" applyFont="1" applyBorder="1">
      <alignment vertical="top"/>
    </xf>
    <xf numFmtId="40" fontId="18" fillId="0" borderId="3" xfId="1" applyNumberFormat="1" applyFont="1" applyBorder="1">
      <alignment vertical="top"/>
    </xf>
    <xf numFmtId="0" fontId="1" fillId="0" borderId="2" xfId="1" applyFont="1" applyBorder="1">
      <alignment vertical="top"/>
    </xf>
    <xf numFmtId="0" fontId="4" fillId="0" borderId="39" xfId="1" applyFont="1" applyBorder="1" applyAlignment="1">
      <alignment horizontal="center" vertical="top"/>
    </xf>
    <xf numFmtId="0" fontId="4" fillId="0" borderId="39" xfId="1" applyFont="1" applyBorder="1">
      <alignment vertical="top"/>
    </xf>
    <xf numFmtId="40" fontId="4" fillId="0" borderId="39" xfId="1" applyNumberFormat="1" applyFont="1" applyBorder="1">
      <alignment vertical="top"/>
    </xf>
    <xf numFmtId="40" fontId="10" fillId="0" borderId="64" xfId="1" applyNumberFormat="1" applyFont="1" applyFill="1" applyBorder="1" applyAlignment="1">
      <alignment horizontal="center" vertical="top"/>
    </xf>
    <xf numFmtId="40" fontId="7" fillId="0" borderId="13" xfId="1" applyNumberFormat="1" applyFont="1" applyBorder="1" applyAlignment="1">
      <alignment horizontal="center" vertical="top"/>
    </xf>
    <xf numFmtId="40" fontId="9" fillId="0" borderId="59" xfId="1" applyNumberFormat="1" applyFont="1" applyBorder="1" applyAlignment="1"/>
    <xf numFmtId="40" fontId="7" fillId="0" borderId="12" xfId="1" applyNumberFormat="1" applyFont="1" applyBorder="1" applyAlignment="1">
      <alignment horizontal="center" vertical="top"/>
    </xf>
    <xf numFmtId="40" fontId="2" fillId="0" borderId="59" xfId="1" applyNumberFormat="1" applyFont="1" applyBorder="1" applyAlignment="1"/>
    <xf numFmtId="40" fontId="4" fillId="3" borderId="12" xfId="1" applyNumberFormat="1" applyFont="1" applyFill="1" applyBorder="1">
      <alignment vertical="top"/>
    </xf>
    <xf numFmtId="40" fontId="3" fillId="0" borderId="58" xfId="1" applyNumberFormat="1" applyFont="1" applyFill="1" applyBorder="1">
      <alignment vertical="top"/>
    </xf>
    <xf numFmtId="0" fontId="3" fillId="0" borderId="40" xfId="1" applyFont="1" applyBorder="1" applyAlignment="1">
      <alignment horizontal="center" vertical="top"/>
    </xf>
    <xf numFmtId="0" fontId="3" fillId="0" borderId="63" xfId="1" applyFont="1" applyBorder="1" applyAlignment="1">
      <alignment horizontal="center" vertical="top"/>
    </xf>
    <xf numFmtId="0" fontId="2" fillId="0" borderId="21" xfId="1" applyFont="1" applyFill="1" applyBorder="1">
      <alignment vertical="top"/>
    </xf>
    <xf numFmtId="9" fontId="3" fillId="0" borderId="23" xfId="1" applyNumberFormat="1" applyFont="1" applyBorder="1">
      <alignment vertical="top"/>
    </xf>
    <xf numFmtId="40" fontId="3" fillId="0" borderId="24" xfId="1" applyNumberFormat="1" applyFont="1" applyBorder="1" applyAlignment="1"/>
    <xf numFmtId="40" fontId="3" fillId="0" borderId="65" xfId="1" applyNumberFormat="1" applyFont="1" applyBorder="1" applyAlignment="1"/>
    <xf numFmtId="40" fontId="3" fillId="0" borderId="57" xfId="1" applyNumberFormat="1" applyFont="1" applyBorder="1" applyAlignment="1"/>
    <xf numFmtId="0" fontId="3" fillId="0" borderId="41" xfId="1" applyFont="1" applyBorder="1" applyAlignment="1">
      <alignment horizontal="center" vertical="top"/>
    </xf>
    <xf numFmtId="0" fontId="3" fillId="0" borderId="54" xfId="1" applyFont="1" applyBorder="1" applyAlignment="1">
      <alignment horizontal="center" vertical="top"/>
    </xf>
    <xf numFmtId="0" fontId="3" fillId="0" borderId="42" xfId="1" applyFont="1" applyBorder="1">
      <alignment vertical="top"/>
    </xf>
    <xf numFmtId="0" fontId="3" fillId="0" borderId="49" xfId="1" applyFont="1" applyBorder="1">
      <alignment vertical="top"/>
    </xf>
    <xf numFmtId="40" fontId="3" fillId="2" borderId="53" xfId="1" applyNumberFormat="1" applyFont="1" applyFill="1" applyBorder="1">
      <alignment vertical="top"/>
    </xf>
    <xf numFmtId="40" fontId="3" fillId="0" borderId="53" xfId="1" applyNumberFormat="1" applyFont="1" applyBorder="1">
      <alignment vertical="top"/>
    </xf>
    <xf numFmtId="40" fontId="3" fillId="8" borderId="53" xfId="1" applyNumberFormat="1" applyFont="1" applyFill="1" applyBorder="1">
      <alignment vertical="top"/>
    </xf>
    <xf numFmtId="0" fontId="3" fillId="0" borderId="43" xfId="1" applyFont="1" applyBorder="1" applyAlignment="1">
      <alignment horizontal="center" vertical="top"/>
    </xf>
    <xf numFmtId="0" fontId="3" fillId="0" borderId="43" xfId="1" applyFont="1" applyBorder="1">
      <alignment vertical="top"/>
    </xf>
    <xf numFmtId="9" fontId="3" fillId="0" borderId="0" xfId="1" applyNumberFormat="1" applyFont="1" applyBorder="1">
      <alignment vertical="top"/>
    </xf>
    <xf numFmtId="40" fontId="3" fillId="0" borderId="43" xfId="1" applyNumberFormat="1" applyFont="1" applyFill="1" applyBorder="1">
      <alignment vertical="top"/>
    </xf>
    <xf numFmtId="40" fontId="3" fillId="0" borderId="0" xfId="1" applyNumberFormat="1" applyFont="1" applyFill="1" applyBorder="1">
      <alignment vertical="top"/>
    </xf>
    <xf numFmtId="40" fontId="3" fillId="0" borderId="0" xfId="1" applyNumberFormat="1" applyFont="1" applyBorder="1" applyAlignment="1"/>
    <xf numFmtId="40" fontId="3" fillId="3" borderId="0" xfId="1" applyNumberFormat="1" applyFont="1" applyFill="1" applyBorder="1">
      <alignment vertical="top"/>
    </xf>
    <xf numFmtId="0" fontId="12" fillId="0" borderId="0" xfId="1" applyFont="1" applyAlignment="1"/>
    <xf numFmtId="0" fontId="12" fillId="0" borderId="1" xfId="1" applyFont="1" applyBorder="1" applyAlignment="1"/>
    <xf numFmtId="0" fontId="3" fillId="0" borderId="0" xfId="1" applyFont="1" applyBorder="1" applyAlignment="1"/>
    <xf numFmtId="0" fontId="2" fillId="0" borderId="0" xfId="1" applyFont="1" applyBorder="1" applyAlignment="1">
      <alignment horizontal="left"/>
    </xf>
    <xf numFmtId="9" fontId="3" fillId="0" borderId="0" xfId="1" applyNumberFormat="1" applyFont="1" applyAlignment="1"/>
    <xf numFmtId="40" fontId="2" fillId="7" borderId="44" xfId="1" applyNumberFormat="1" applyFont="1" applyFill="1" applyBorder="1" applyAlignment="1"/>
    <xf numFmtId="40" fontId="2" fillId="0" borderId="44" xfId="1" applyNumberFormat="1" applyFont="1" applyBorder="1" applyAlignment="1"/>
    <xf numFmtId="40" fontId="2" fillId="0" borderId="44" xfId="1" applyNumberFormat="1" applyFont="1" applyFill="1" applyBorder="1" applyAlignment="1"/>
    <xf numFmtId="39" fontId="13" fillId="0" borderId="9" xfId="1" applyNumberFormat="1" applyFont="1" applyBorder="1" applyAlignment="1"/>
    <xf numFmtId="0" fontId="3" fillId="0" borderId="0" xfId="1" applyFont="1" applyAlignment="1">
      <alignment horizontal="center" vertical="top"/>
    </xf>
    <xf numFmtId="0" fontId="3" fillId="0" borderId="0" xfId="1" applyFont="1">
      <alignment vertical="top"/>
    </xf>
    <xf numFmtId="9" fontId="3" fillId="0" borderId="0" xfId="1" applyNumberFormat="1" applyFont="1">
      <alignment vertical="top"/>
    </xf>
    <xf numFmtId="40" fontId="4" fillId="0" borderId="23" xfId="1" applyNumberFormat="1" applyFont="1" applyBorder="1">
      <alignment vertical="top"/>
    </xf>
    <xf numFmtId="0" fontId="3" fillId="0" borderId="0" xfId="1" applyFont="1" applyAlignment="1"/>
    <xf numFmtId="0" fontId="2" fillId="0" borderId="0" xfId="1" applyFont="1" applyAlignment="1">
      <alignment horizontal="center"/>
    </xf>
    <xf numFmtId="164" fontId="32" fillId="9" borderId="44" xfId="1" applyNumberFormat="1" applyFont="1" applyFill="1" applyBorder="1" applyAlignment="1"/>
    <xf numFmtId="164" fontId="16" fillId="0" borderId="0" xfId="1" applyNumberFormat="1" applyFont="1" applyAlignment="1"/>
    <xf numFmtId="164" fontId="2" fillId="0" borderId="44" xfId="1" applyNumberFormat="1" applyFont="1" applyBorder="1" applyAlignment="1"/>
    <xf numFmtId="0" fontId="17" fillId="0" borderId="0" xfId="1" applyFont="1">
      <alignment vertical="top"/>
    </xf>
    <xf numFmtId="0" fontId="17" fillId="0" borderId="1" xfId="1" applyFont="1" applyBorder="1">
      <alignment vertical="top"/>
    </xf>
    <xf numFmtId="0" fontId="18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/>
    </xf>
    <xf numFmtId="9" fontId="18" fillId="0" borderId="0" xfId="1" applyNumberFormat="1" applyFont="1">
      <alignment vertical="top"/>
    </xf>
    <xf numFmtId="165" fontId="7" fillId="0" borderId="0" xfId="1" applyNumberFormat="1" applyFont="1" applyAlignment="1">
      <alignment vertical="center"/>
    </xf>
    <xf numFmtId="40" fontId="18" fillId="0" borderId="0" xfId="1" applyNumberFormat="1" applyFont="1" applyAlignment="1">
      <alignment horizontal="right"/>
    </xf>
    <xf numFmtId="165" fontId="23" fillId="0" borderId="28" xfId="1" applyNumberFormat="1" applyFont="1" applyBorder="1" applyAlignment="1">
      <alignment vertical="center"/>
    </xf>
    <xf numFmtId="39" fontId="15" fillId="0" borderId="37" xfId="1" applyNumberFormat="1" applyFont="1" applyBorder="1">
      <alignment vertical="top"/>
    </xf>
    <xf numFmtId="0" fontId="1" fillId="0" borderId="0" xfId="1" applyFont="1" applyBorder="1">
      <alignment vertical="top"/>
    </xf>
    <xf numFmtId="9" fontId="4" fillId="0" borderId="0" xfId="1" applyNumberFormat="1" applyFont="1" applyBorder="1">
      <alignment vertical="top"/>
    </xf>
    <xf numFmtId="40" fontId="18" fillId="0" borderId="0" xfId="1" applyNumberFormat="1" applyFont="1" applyBorder="1">
      <alignment vertical="top"/>
    </xf>
    <xf numFmtId="0" fontId="8" fillId="0" borderId="60" xfId="1" applyFont="1" applyBorder="1">
      <alignment vertical="top"/>
    </xf>
    <xf numFmtId="0" fontId="9" fillId="0" borderId="61" xfId="1" applyFont="1" applyBorder="1">
      <alignment vertical="top"/>
    </xf>
    <xf numFmtId="9" fontId="9" fillId="0" borderId="61" xfId="1" applyNumberFormat="1" applyFont="1" applyBorder="1">
      <alignment vertical="top"/>
    </xf>
    <xf numFmtId="40" fontId="9" fillId="0" borderId="61" xfId="1" applyNumberFormat="1" applyFont="1" applyBorder="1">
      <alignment vertical="top"/>
    </xf>
    <xf numFmtId="40" fontId="4" fillId="0" borderId="61" xfId="1" applyNumberFormat="1" applyFont="1" applyBorder="1">
      <alignment vertical="top"/>
    </xf>
    <xf numFmtId="40" fontId="4" fillId="0" borderId="66" xfId="1" applyNumberFormat="1" applyFont="1" applyFill="1" applyBorder="1">
      <alignment vertical="top"/>
    </xf>
    <xf numFmtId="39" fontId="11" fillId="0" borderId="67" xfId="1" applyNumberFormat="1" applyFont="1" applyBorder="1">
      <alignment vertical="top"/>
    </xf>
    <xf numFmtId="0" fontId="8" fillId="0" borderId="62" xfId="1" applyFont="1" applyBorder="1">
      <alignment vertical="top"/>
    </xf>
    <xf numFmtId="0" fontId="19" fillId="0" borderId="43" xfId="1" applyFont="1" applyBorder="1" applyAlignment="1">
      <alignment horizontal="center" vertical="center"/>
    </xf>
    <xf numFmtId="9" fontId="6" fillId="0" borderId="13" xfId="1" applyNumberFormat="1" applyFont="1" applyBorder="1" applyAlignment="1">
      <alignment vertical="center"/>
    </xf>
    <xf numFmtId="40" fontId="10" fillId="4" borderId="13" xfId="1" applyNumberFormat="1" applyFont="1" applyFill="1" applyBorder="1" applyAlignment="1">
      <alignment horizontal="center" vertical="top"/>
    </xf>
    <xf numFmtId="0" fontId="10" fillId="0" borderId="13" xfId="1" applyFont="1" applyBorder="1" applyAlignment="1">
      <alignment horizontal="center" vertical="top"/>
    </xf>
    <xf numFmtId="40" fontId="10" fillId="0" borderId="13" xfId="1" applyNumberFormat="1" applyFont="1" applyFill="1" applyBorder="1" applyAlignment="1">
      <alignment horizontal="center" vertical="top"/>
    </xf>
    <xf numFmtId="40" fontId="9" fillId="0" borderId="0" xfId="1" applyNumberFormat="1" applyFont="1" applyBorder="1">
      <alignment vertical="top"/>
    </xf>
    <xf numFmtId="39" fontId="11" fillId="0" borderId="68" xfId="1" applyNumberFormat="1" applyFont="1" applyBorder="1">
      <alignment vertical="top"/>
    </xf>
    <xf numFmtId="0" fontId="20" fillId="0" borderId="0" xfId="1" applyFont="1" applyBorder="1" applyAlignment="1">
      <alignment horizontal="center" vertical="center"/>
    </xf>
    <xf numFmtId="40" fontId="10" fillId="4" borderId="12" xfId="1" applyNumberFormat="1" applyFont="1" applyFill="1" applyBorder="1" applyAlignment="1">
      <alignment horizontal="center" vertical="top"/>
    </xf>
    <xf numFmtId="40" fontId="10" fillId="0" borderId="12" xfId="1" applyNumberFormat="1" applyFont="1" applyFill="1" applyBorder="1" applyAlignment="1">
      <alignment horizontal="center" vertical="top"/>
    </xf>
    <xf numFmtId="40" fontId="10" fillId="0" borderId="0" xfId="1" applyNumberFormat="1" applyFont="1" applyBorder="1" applyAlignment="1">
      <alignment horizontal="center" vertical="top"/>
    </xf>
    <xf numFmtId="40" fontId="10" fillId="4" borderId="18" xfId="1" applyNumberFormat="1" applyFont="1" applyFill="1" applyBorder="1" applyAlignment="1">
      <alignment horizontal="center" vertical="top"/>
    </xf>
    <xf numFmtId="40" fontId="10" fillId="0" borderId="18" xfId="1" applyNumberFormat="1" applyFont="1" applyFill="1" applyBorder="1" applyAlignment="1">
      <alignment horizontal="center" vertical="top"/>
    </xf>
    <xf numFmtId="40" fontId="10" fillId="8" borderId="18" xfId="1" applyNumberFormat="1" applyFont="1" applyFill="1" applyBorder="1" applyAlignment="1">
      <alignment horizontal="center" vertical="top"/>
    </xf>
    <xf numFmtId="0" fontId="8" fillId="0" borderId="0" xfId="1" applyFont="1" applyBorder="1">
      <alignment vertical="top"/>
    </xf>
    <xf numFmtId="40" fontId="10" fillId="3" borderId="18" xfId="1" applyNumberFormat="1" applyFont="1" applyFill="1" applyBorder="1" applyAlignment="1">
      <alignment horizontal="center" vertical="top"/>
    </xf>
    <xf numFmtId="0" fontId="12" fillId="0" borderId="82" xfId="1" applyFont="1" applyBorder="1">
      <alignment vertical="top"/>
    </xf>
    <xf numFmtId="39" fontId="13" fillId="0" borderId="68" xfId="1" applyNumberFormat="1" applyFont="1" applyBorder="1">
      <alignment vertical="top"/>
    </xf>
    <xf numFmtId="0" fontId="13" fillId="0" borderId="62" xfId="1" applyFont="1" applyBorder="1">
      <alignment vertical="top"/>
    </xf>
    <xf numFmtId="0" fontId="13" fillId="0" borderId="10" xfId="1" applyFont="1" applyBorder="1">
      <alignment vertical="top"/>
    </xf>
    <xf numFmtId="0" fontId="13" fillId="0" borderId="43" xfId="1" applyFont="1" applyBorder="1">
      <alignment vertical="top"/>
    </xf>
    <xf numFmtId="0" fontId="13" fillId="0" borderId="45" xfId="1" applyFont="1" applyBorder="1">
      <alignment vertical="top"/>
    </xf>
    <xf numFmtId="40" fontId="13" fillId="0" borderId="13" xfId="1" applyNumberFormat="1" applyFont="1" applyBorder="1">
      <alignment vertical="top"/>
    </xf>
    <xf numFmtId="40" fontId="13" fillId="0" borderId="12" xfId="1" applyNumberFormat="1" applyFont="1" applyBorder="1">
      <alignment vertical="top"/>
    </xf>
    <xf numFmtId="40" fontId="46" fillId="0" borderId="13" xfId="1" applyNumberFormat="1" applyFill="1" applyBorder="1">
      <alignment vertical="top"/>
    </xf>
    <xf numFmtId="0" fontId="13" fillId="0" borderId="0" xfId="1" applyFont="1">
      <alignment vertical="top"/>
    </xf>
    <xf numFmtId="0" fontId="13" fillId="0" borderId="20" xfId="1" applyFont="1" applyBorder="1">
      <alignment vertical="top"/>
    </xf>
    <xf numFmtId="0" fontId="13" fillId="0" borderId="70" xfId="1" applyFont="1" applyBorder="1">
      <alignment vertical="top"/>
    </xf>
    <xf numFmtId="40" fontId="13" fillId="0" borderId="22" xfId="1" applyNumberFormat="1" applyFont="1" applyBorder="1">
      <alignment vertical="top"/>
    </xf>
    <xf numFmtId="40" fontId="13" fillId="0" borderId="0" xfId="1" applyNumberFormat="1" applyFont="1" applyBorder="1">
      <alignment vertical="top"/>
    </xf>
    <xf numFmtId="40" fontId="3" fillId="0" borderId="24" xfId="1" applyNumberFormat="1" applyFont="1" applyBorder="1">
      <alignment vertical="top"/>
    </xf>
    <xf numFmtId="0" fontId="3" fillId="0" borderId="42" xfId="1" applyFont="1" applyBorder="1" applyAlignment="1">
      <alignment horizontal="right" vertical="top"/>
    </xf>
    <xf numFmtId="9" fontId="13" fillId="0" borderId="0" xfId="1" applyNumberFormat="1" applyFont="1" applyBorder="1">
      <alignment vertical="top"/>
    </xf>
    <xf numFmtId="40" fontId="3" fillId="0" borderId="53" xfId="1" applyNumberFormat="1" applyFont="1" applyFill="1" applyBorder="1">
      <alignment vertical="top"/>
    </xf>
    <xf numFmtId="40" fontId="3" fillId="0" borderId="26" xfId="1" applyNumberFormat="1" applyFont="1" applyBorder="1">
      <alignment vertical="top"/>
    </xf>
    <xf numFmtId="0" fontId="35" fillId="0" borderId="62" xfId="1" applyFont="1" applyBorder="1">
      <alignment vertical="top"/>
    </xf>
    <xf numFmtId="0" fontId="35" fillId="0" borderId="20" xfId="1" applyFont="1" applyBorder="1">
      <alignment vertical="top"/>
    </xf>
    <xf numFmtId="0" fontId="35" fillId="0" borderId="70" xfId="1" applyFont="1" applyBorder="1">
      <alignment vertical="top"/>
    </xf>
    <xf numFmtId="0" fontId="36" fillId="0" borderId="42" xfId="1" applyFont="1" applyBorder="1">
      <alignment vertical="top"/>
    </xf>
    <xf numFmtId="9" fontId="35" fillId="0" borderId="0" xfId="1" applyNumberFormat="1" applyFont="1" applyBorder="1">
      <alignment vertical="top"/>
    </xf>
    <xf numFmtId="40" fontId="36" fillId="8" borderId="46" xfId="1" applyNumberFormat="1" applyFont="1" applyFill="1" applyBorder="1">
      <alignment vertical="top"/>
    </xf>
    <xf numFmtId="40" fontId="50" fillId="0" borderId="0" xfId="1" applyNumberFormat="1" applyFont="1" applyBorder="1">
      <alignment vertical="top"/>
    </xf>
    <xf numFmtId="40" fontId="50" fillId="2" borderId="46" xfId="1" applyNumberFormat="1" applyFont="1" applyFill="1" applyBorder="1">
      <alignment vertical="top"/>
    </xf>
    <xf numFmtId="0" fontId="35" fillId="0" borderId="0" xfId="1" applyFont="1" applyBorder="1" applyAlignment="1">
      <alignment horizontal="center" vertical="top"/>
    </xf>
    <xf numFmtId="40" fontId="37" fillId="0" borderId="65" xfId="1" applyNumberFormat="1" applyFont="1" applyBorder="1">
      <alignment vertical="top"/>
    </xf>
    <xf numFmtId="40" fontId="36" fillId="0" borderId="46" xfId="1" applyNumberFormat="1" applyFont="1" applyFill="1" applyBorder="1">
      <alignment vertical="top"/>
    </xf>
    <xf numFmtId="39" fontId="35" fillId="0" borderId="68" xfId="1" applyNumberFormat="1" applyFont="1" applyBorder="1">
      <alignment vertical="top"/>
    </xf>
    <xf numFmtId="0" fontId="35" fillId="0" borderId="0" xfId="1" applyFont="1">
      <alignment vertical="top"/>
    </xf>
    <xf numFmtId="0" fontId="13" fillId="0" borderId="0" xfId="1" applyFont="1" applyBorder="1">
      <alignment vertical="top"/>
    </xf>
    <xf numFmtId="0" fontId="20" fillId="0" borderId="21" xfId="1" applyFont="1" applyBorder="1">
      <alignment vertical="top"/>
    </xf>
    <xf numFmtId="40" fontId="13" fillId="0" borderId="22" xfId="1" applyNumberFormat="1" applyFont="1" applyFill="1" applyBorder="1">
      <alignment vertical="top"/>
    </xf>
    <xf numFmtId="0" fontId="13" fillId="0" borderId="21" xfId="1" applyFont="1" applyBorder="1">
      <alignment vertical="top"/>
    </xf>
    <xf numFmtId="40" fontId="13" fillId="2" borderId="22" xfId="1" applyNumberFormat="1" applyFont="1" applyFill="1" applyBorder="1">
      <alignment vertical="top"/>
    </xf>
    <xf numFmtId="0" fontId="13" fillId="0" borderId="41" xfId="1" applyFont="1" applyBorder="1">
      <alignment vertical="top"/>
    </xf>
    <xf numFmtId="0" fontId="13" fillId="0" borderId="54" xfId="1" applyFont="1" applyBorder="1">
      <alignment vertical="top"/>
    </xf>
    <xf numFmtId="0" fontId="13" fillId="0" borderId="42" xfId="1" applyFont="1" applyBorder="1">
      <alignment vertical="top"/>
    </xf>
    <xf numFmtId="0" fontId="20" fillId="10" borderId="42" xfId="1" applyFont="1" applyFill="1" applyBorder="1">
      <alignment vertical="top"/>
    </xf>
    <xf numFmtId="40" fontId="2" fillId="2" borderId="22" xfId="1" applyNumberFormat="1" applyFont="1" applyFill="1" applyBorder="1">
      <alignment vertical="top"/>
    </xf>
    <xf numFmtId="40" fontId="3" fillId="0" borderId="59" xfId="1" applyNumberFormat="1" applyFont="1" applyBorder="1" applyAlignment="1"/>
    <xf numFmtId="40" fontId="2" fillId="8" borderId="25" xfId="1" applyNumberFormat="1" applyFont="1" applyFill="1" applyBorder="1">
      <alignment vertical="top"/>
    </xf>
    <xf numFmtId="40" fontId="2" fillId="2" borderId="25" xfId="1" applyNumberFormat="1" applyFont="1" applyFill="1" applyBorder="1">
      <alignment vertical="top"/>
    </xf>
    <xf numFmtId="0" fontId="20" fillId="0" borderId="42" xfId="1" applyFont="1" applyBorder="1">
      <alignment vertical="top"/>
    </xf>
    <xf numFmtId="0" fontId="12" fillId="0" borderId="62" xfId="1" applyFont="1" applyBorder="1">
      <alignment vertical="top"/>
    </xf>
    <xf numFmtId="0" fontId="3" fillId="0" borderId="42" xfId="1" applyFont="1" applyFill="1" applyBorder="1">
      <alignment vertical="top"/>
    </xf>
    <xf numFmtId="40" fontId="3" fillId="0" borderId="51" xfId="1" applyNumberFormat="1" applyFont="1" applyBorder="1">
      <alignment vertical="top"/>
    </xf>
    <xf numFmtId="0" fontId="13" fillId="0" borderId="40" xfId="1" applyFont="1" applyBorder="1">
      <alignment vertical="top"/>
    </xf>
    <xf numFmtId="0" fontId="3" fillId="0" borderId="47" xfId="1" applyFont="1" applyBorder="1">
      <alignment vertical="top"/>
    </xf>
    <xf numFmtId="40" fontId="9" fillId="0" borderId="22" xfId="1" applyNumberFormat="1" applyFont="1" applyBorder="1">
      <alignment vertical="top"/>
    </xf>
    <xf numFmtId="0" fontId="2" fillId="0" borderId="48" xfId="1" applyFont="1" applyBorder="1" applyAlignment="1">
      <alignment horizontal="left"/>
    </xf>
    <xf numFmtId="40" fontId="16" fillId="0" borderId="0" xfId="1" applyNumberFormat="1" applyFont="1" applyBorder="1">
      <alignment vertical="top"/>
    </xf>
    <xf numFmtId="40" fontId="20" fillId="2" borderId="46" xfId="1" applyNumberFormat="1" applyFont="1" applyFill="1" applyBorder="1">
      <alignment vertical="top"/>
    </xf>
    <xf numFmtId="40" fontId="2" fillId="8" borderId="46" xfId="1" applyNumberFormat="1" applyFont="1" applyFill="1" applyBorder="1">
      <alignment vertical="top"/>
    </xf>
    <xf numFmtId="0" fontId="20" fillId="0" borderId="0" xfId="1" applyFont="1" applyBorder="1" applyAlignment="1">
      <alignment horizontal="left"/>
    </xf>
    <xf numFmtId="0" fontId="11" fillId="0" borderId="0" xfId="1" applyFont="1">
      <alignment vertical="top"/>
    </xf>
    <xf numFmtId="0" fontId="11" fillId="0" borderId="62" xfId="1" applyFont="1" applyBorder="1">
      <alignment vertical="top"/>
    </xf>
    <xf numFmtId="0" fontId="11" fillId="0" borderId="40" xfId="1" applyFont="1" applyBorder="1">
      <alignment vertical="top"/>
    </xf>
    <xf numFmtId="0" fontId="11" fillId="0" borderId="63" xfId="1" applyFont="1" applyBorder="1">
      <alignment vertical="top"/>
    </xf>
    <xf numFmtId="0" fontId="11" fillId="0" borderId="49" xfId="1" applyFont="1" applyBorder="1">
      <alignment vertical="top"/>
    </xf>
    <xf numFmtId="9" fontId="9" fillId="0" borderId="12" xfId="1" applyNumberFormat="1" applyFont="1" applyBorder="1">
      <alignment vertical="top"/>
    </xf>
    <xf numFmtId="40" fontId="13" fillId="0" borderId="50" xfId="1" applyNumberFormat="1" applyFont="1" applyBorder="1">
      <alignment vertical="top"/>
    </xf>
    <xf numFmtId="0" fontId="38" fillId="0" borderId="43" xfId="1" applyFont="1" applyBorder="1" applyAlignment="1"/>
    <xf numFmtId="9" fontId="19" fillId="0" borderId="0" xfId="1" applyNumberFormat="1" applyFont="1" applyBorder="1">
      <alignment vertical="top"/>
    </xf>
    <xf numFmtId="40" fontId="32" fillId="9" borderId="44" xfId="1" applyNumberFormat="1" applyFont="1" applyFill="1" applyBorder="1" applyAlignment="1"/>
    <xf numFmtId="40" fontId="16" fillId="0" borderId="0" xfId="1" applyNumberFormat="1" applyFont="1" applyBorder="1" applyAlignment="1">
      <alignment vertical="center"/>
    </xf>
    <xf numFmtId="164" fontId="32" fillId="9" borderId="44" xfId="1" applyNumberFormat="1" applyFont="1" applyFill="1" applyBorder="1" applyAlignment="1">
      <alignment vertical="center"/>
    </xf>
    <xf numFmtId="40" fontId="11" fillId="0" borderId="0" xfId="1" applyNumberFormat="1" applyFont="1" applyBorder="1">
      <alignment vertical="top"/>
    </xf>
    <xf numFmtId="40" fontId="2" fillId="0" borderId="0" xfId="1" applyNumberFormat="1" applyFont="1" applyBorder="1" applyAlignment="1">
      <alignment horizontal="center"/>
    </xf>
    <xf numFmtId="0" fontId="46" fillId="0" borderId="0" xfId="1" applyBorder="1">
      <alignment vertical="top"/>
    </xf>
    <xf numFmtId="0" fontId="46" fillId="0" borderId="0" xfId="1" applyBorder="1" applyAlignment="1"/>
    <xf numFmtId="40" fontId="32" fillId="0" borderId="0" xfId="1" applyNumberFormat="1" applyFont="1" applyFill="1" applyBorder="1" applyAlignment="1"/>
    <xf numFmtId="40" fontId="16" fillId="0" borderId="0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40" fontId="2" fillId="0" borderId="0" xfId="1" applyNumberFormat="1" applyFont="1" applyBorder="1">
      <alignment vertical="top"/>
    </xf>
    <xf numFmtId="164" fontId="16" fillId="0" borderId="0" xfId="1" applyNumberFormat="1" applyFont="1" applyFill="1" applyBorder="1" applyAlignment="1"/>
    <xf numFmtId="0" fontId="33" fillId="0" borderId="0" xfId="1" applyFont="1" applyBorder="1" applyAlignment="1"/>
    <xf numFmtId="40" fontId="36" fillId="6" borderId="44" xfId="1" applyNumberFormat="1" applyFont="1" applyFill="1" applyBorder="1" applyAlignment="1"/>
    <xf numFmtId="40" fontId="38" fillId="0" borderId="0" xfId="1" applyNumberFormat="1" applyFont="1" applyBorder="1" applyAlignment="1">
      <alignment horizontal="center" vertical="top"/>
    </xf>
    <xf numFmtId="40" fontId="3" fillId="3" borderId="86" xfId="1" applyNumberFormat="1" applyFont="1" applyFill="1" applyBorder="1" applyAlignment="1"/>
    <xf numFmtId="0" fontId="33" fillId="0" borderId="0" xfId="1" applyFont="1" applyBorder="1" applyAlignment="1">
      <alignment horizontal="center"/>
    </xf>
    <xf numFmtId="0" fontId="33" fillId="0" borderId="0" xfId="1" applyFont="1" applyBorder="1" applyAlignment="1">
      <alignment horizontal="left"/>
    </xf>
    <xf numFmtId="40" fontId="3" fillId="0" borderId="91" xfId="1" applyNumberFormat="1" applyFont="1" applyFill="1" applyBorder="1" applyAlignment="1"/>
    <xf numFmtId="0" fontId="15" fillId="0" borderId="82" xfId="1" applyFont="1" applyBorder="1" applyAlignment="1"/>
    <xf numFmtId="9" fontId="15" fillId="0" borderId="0" xfId="1" applyNumberFormat="1" applyFont="1" applyBorder="1" applyAlignment="1"/>
    <xf numFmtId="166" fontId="15" fillId="0" borderId="0" xfId="1" applyNumberFormat="1" applyFont="1" applyBorder="1" applyAlignment="1"/>
    <xf numFmtId="0" fontId="15" fillId="0" borderId="0" xfId="1" applyFont="1" applyBorder="1">
      <alignment vertical="top"/>
    </xf>
    <xf numFmtId="0" fontId="11" fillId="0" borderId="0" xfId="1" applyFont="1" applyBorder="1">
      <alignment vertical="top"/>
    </xf>
    <xf numFmtId="0" fontId="15" fillId="0" borderId="0" xfId="1" applyFont="1" applyBorder="1" applyAlignment="1">
      <alignment horizontal="right"/>
    </xf>
    <xf numFmtId="0" fontId="46" fillId="0" borderId="0" xfId="1" applyFill="1" applyBorder="1">
      <alignment vertical="top"/>
    </xf>
    <xf numFmtId="39" fontId="15" fillId="0" borderId="68" xfId="1" applyNumberFormat="1" applyFont="1" applyBorder="1">
      <alignment vertical="top"/>
    </xf>
    <xf numFmtId="0" fontId="11" fillId="0" borderId="0" xfId="1" applyFont="1" applyAlignment="1"/>
    <xf numFmtId="0" fontId="38" fillId="0" borderId="82" xfId="1" applyFont="1" applyBorder="1" applyAlignment="1"/>
    <xf numFmtId="0" fontId="38" fillId="0" borderId="0" xfId="1" applyFont="1" applyBorder="1" applyAlignment="1"/>
    <xf numFmtId="9" fontId="46" fillId="0" borderId="0" xfId="1" applyNumberFormat="1" applyFill="1" applyBorder="1" applyAlignment="1">
      <alignment horizontal="left"/>
    </xf>
    <xf numFmtId="164" fontId="32" fillId="9" borderId="0" xfId="1" applyNumberFormat="1" applyFont="1" applyFill="1" applyBorder="1" applyAlignment="1"/>
    <xf numFmtId="0" fontId="46" fillId="0" borderId="0" xfId="1" applyBorder="1" applyAlignment="1">
      <alignment horizontal="left" vertical="top"/>
    </xf>
    <xf numFmtId="9" fontId="46" fillId="0" borderId="0" xfId="1" applyNumberFormat="1" applyBorder="1" applyAlignment="1">
      <alignment horizontal="left"/>
    </xf>
    <xf numFmtId="0" fontId="46" fillId="0" borderId="0" xfId="1" applyFill="1" applyBorder="1" applyAlignment="1"/>
    <xf numFmtId="166" fontId="46" fillId="0" borderId="0" xfId="1" applyNumberFormat="1" applyFill="1" applyBorder="1" applyAlignment="1"/>
    <xf numFmtId="0" fontId="46" fillId="0" borderId="68" xfId="1" applyFill="1" applyBorder="1">
      <alignment vertical="top"/>
    </xf>
    <xf numFmtId="0" fontId="1" fillId="0" borderId="0" xfId="1" applyFont="1" applyFill="1" applyBorder="1">
      <alignment vertical="top"/>
    </xf>
    <xf numFmtId="0" fontId="46" fillId="0" borderId="81" xfId="1" applyBorder="1">
      <alignment vertical="top"/>
    </xf>
    <xf numFmtId="0" fontId="46" fillId="0" borderId="83" xfId="1" applyBorder="1">
      <alignment vertical="top"/>
    </xf>
    <xf numFmtId="0" fontId="46" fillId="0" borderId="83" xfId="1" applyBorder="1" applyAlignment="1"/>
    <xf numFmtId="0" fontId="33" fillId="0" borderId="83" xfId="1" applyFont="1" applyBorder="1" applyAlignment="1">
      <alignment horizontal="left"/>
    </xf>
    <xf numFmtId="9" fontId="35" fillId="0" borderId="83" xfId="1" applyNumberFormat="1" applyFont="1" applyBorder="1" applyAlignment="1"/>
    <xf numFmtId="40" fontId="36" fillId="0" borderId="83" xfId="1" applyNumberFormat="1" applyFont="1" applyFill="1" applyBorder="1" applyAlignment="1"/>
    <xf numFmtId="40" fontId="37" fillId="0" borderId="83" xfId="1" applyNumberFormat="1" applyFont="1" applyFill="1" applyBorder="1" applyAlignment="1"/>
    <xf numFmtId="0" fontId="34" fillId="0" borderId="83" xfId="1" applyFont="1" applyBorder="1">
      <alignment vertical="top"/>
    </xf>
    <xf numFmtId="0" fontId="46" fillId="0" borderId="83" xfId="1" applyFill="1" applyBorder="1" applyAlignment="1"/>
    <xf numFmtId="40" fontId="18" fillId="0" borderId="93" xfId="1" applyNumberFormat="1" applyFont="1" applyBorder="1" applyAlignment="1">
      <alignment horizontal="right"/>
    </xf>
    <xf numFmtId="0" fontId="15" fillId="0" borderId="83" xfId="1" applyFont="1" applyBorder="1" applyAlignment="1">
      <alignment horizontal="right"/>
    </xf>
    <xf numFmtId="0" fontId="46" fillId="0" borderId="69" xfId="1" applyFill="1" applyBorder="1">
      <alignment vertical="top"/>
    </xf>
    <xf numFmtId="9" fontId="35" fillId="0" borderId="0" xfId="1" applyNumberFormat="1" applyFont="1" applyBorder="1" applyAlignment="1"/>
    <xf numFmtId="40" fontId="36" fillId="0" borderId="0" xfId="1" applyNumberFormat="1" applyFont="1" applyFill="1" applyBorder="1" applyAlignment="1"/>
    <xf numFmtId="40" fontId="37" fillId="0" borderId="0" xfId="1" applyNumberFormat="1" applyFont="1" applyFill="1" applyBorder="1" applyAlignment="1"/>
    <xf numFmtId="0" fontId="34" fillId="0" borderId="0" xfId="1" applyFont="1" applyBorder="1">
      <alignment vertical="top"/>
    </xf>
    <xf numFmtId="40" fontId="47" fillId="0" borderId="0" xfId="1" applyNumberFormat="1" applyFont="1" applyFill="1" applyBorder="1" applyAlignment="1">
      <alignment horizontal="center"/>
    </xf>
    <xf numFmtId="0" fontId="46" fillId="0" borderId="0" xfId="1" applyFill="1" applyBorder="1" applyAlignment="1">
      <alignment horizontal="center"/>
    </xf>
    <xf numFmtId="40" fontId="3" fillId="0" borderId="0" xfId="1" applyNumberFormat="1" applyFont="1" applyFill="1" applyBorder="1" applyAlignment="1"/>
    <xf numFmtId="38" fontId="46" fillId="0" borderId="0" xfId="1" applyNumberFormat="1" applyFill="1" applyBorder="1" applyAlignment="1"/>
    <xf numFmtId="0" fontId="8" fillId="0" borderId="0" xfId="1" applyFont="1" applyFill="1">
      <alignment vertical="top"/>
    </xf>
    <xf numFmtId="11" fontId="1" fillId="0" borderId="0" xfId="1" applyNumberFormat="1" applyFont="1">
      <alignment vertical="top"/>
    </xf>
    <xf numFmtId="0" fontId="1" fillId="0" borderId="0" xfId="1" applyFont="1" applyFill="1">
      <alignment vertical="top"/>
    </xf>
    <xf numFmtId="0" fontId="46" fillId="10" borderId="5" xfId="1" applyFill="1" applyBorder="1">
      <alignment vertical="top"/>
    </xf>
    <xf numFmtId="0" fontId="20" fillId="10" borderId="7" xfId="1" applyFont="1" applyFill="1" applyBorder="1">
      <alignment vertical="top"/>
    </xf>
    <xf numFmtId="9" fontId="46" fillId="10" borderId="71" xfId="1" applyNumberFormat="1" applyFill="1" applyBorder="1">
      <alignment vertical="top"/>
    </xf>
    <xf numFmtId="0" fontId="46" fillId="10" borderId="71" xfId="1" applyFill="1" applyBorder="1">
      <alignment vertical="top"/>
    </xf>
    <xf numFmtId="0" fontId="8" fillId="10" borderId="84" xfId="1" applyFont="1" applyFill="1" applyBorder="1">
      <alignment vertical="top"/>
    </xf>
    <xf numFmtId="0" fontId="8" fillId="0" borderId="0" xfId="1" applyFont="1" applyFill="1" applyBorder="1">
      <alignment vertical="top"/>
    </xf>
    <xf numFmtId="0" fontId="46" fillId="10" borderId="8" xfId="1" applyFill="1" applyBorder="1">
      <alignment vertical="top"/>
    </xf>
    <xf numFmtId="0" fontId="20" fillId="10" borderId="0" xfId="1" applyFont="1" applyFill="1" applyBorder="1">
      <alignment vertical="top"/>
    </xf>
    <xf numFmtId="9" fontId="13" fillId="10" borderId="0" xfId="1" applyNumberFormat="1" applyFont="1" applyFill="1" applyBorder="1">
      <alignment vertical="top"/>
    </xf>
    <xf numFmtId="0" fontId="13" fillId="10" borderId="0" xfId="1" applyFont="1" applyFill="1" applyBorder="1">
      <alignment vertical="top"/>
    </xf>
    <xf numFmtId="40" fontId="2" fillId="10" borderId="74" xfId="1" applyNumberFormat="1" applyFont="1" applyFill="1" applyBorder="1">
      <alignment vertical="top"/>
    </xf>
    <xf numFmtId="0" fontId="13" fillId="10" borderId="59" xfId="1" applyFont="1" applyFill="1" applyBorder="1">
      <alignment vertical="top"/>
    </xf>
    <xf numFmtId="40" fontId="4" fillId="0" borderId="0" xfId="1" applyNumberFormat="1" applyFont="1" applyFill="1" applyBorder="1" applyAlignment="1">
      <alignment horizontal="right"/>
    </xf>
    <xf numFmtId="40" fontId="3" fillId="3" borderId="92" xfId="1" applyNumberFormat="1" applyFont="1" applyFill="1" applyBorder="1">
      <alignment vertical="top"/>
    </xf>
    <xf numFmtId="0" fontId="13" fillId="0" borderId="0" xfId="1" applyFont="1" applyFill="1" applyBorder="1">
      <alignment vertical="top"/>
    </xf>
    <xf numFmtId="0" fontId="13" fillId="10" borderId="8" xfId="1" applyFont="1" applyFill="1" applyBorder="1">
      <alignment vertical="top"/>
    </xf>
    <xf numFmtId="0" fontId="13" fillId="10" borderId="0" xfId="1" applyFont="1" applyFill="1" applyBorder="1" applyAlignment="1">
      <alignment horizontal="left" vertical="top"/>
    </xf>
    <xf numFmtId="40" fontId="3" fillId="10" borderId="75" xfId="1" applyNumberFormat="1" applyFont="1" applyFill="1" applyBorder="1">
      <alignment vertical="top"/>
    </xf>
    <xf numFmtId="0" fontId="20" fillId="10" borderId="0" xfId="1" applyFont="1" applyFill="1" applyBorder="1" applyAlignment="1">
      <alignment horizontal="center"/>
    </xf>
    <xf numFmtId="9" fontId="20" fillId="10" borderId="0" xfId="1" applyNumberFormat="1" applyFont="1" applyFill="1" applyBorder="1" applyAlignment="1"/>
    <xf numFmtId="40" fontId="2" fillId="10" borderId="76" xfId="1" applyNumberFormat="1" applyFont="1" applyFill="1" applyBorder="1">
      <alignment vertical="top"/>
    </xf>
    <xf numFmtId="40" fontId="2" fillId="0" borderId="0" xfId="1" applyNumberFormat="1" applyFont="1" applyFill="1" applyBorder="1">
      <alignment vertical="top"/>
    </xf>
    <xf numFmtId="0" fontId="13" fillId="10" borderId="0" xfId="1" applyFont="1" applyFill="1" applyBorder="1" applyAlignment="1">
      <alignment horizontal="center" vertical="top"/>
    </xf>
    <xf numFmtId="0" fontId="11" fillId="10" borderId="0" xfId="1" applyFont="1" applyFill="1" applyBorder="1" applyAlignment="1">
      <alignment horizontal="center" vertical="top"/>
    </xf>
    <xf numFmtId="0" fontId="13" fillId="10" borderId="77" xfId="1" applyFont="1" applyFill="1" applyBorder="1">
      <alignment vertical="top"/>
    </xf>
    <xf numFmtId="0" fontId="33" fillId="10" borderId="43" xfId="1" applyFont="1" applyFill="1" applyBorder="1">
      <alignment vertical="top"/>
    </xf>
    <xf numFmtId="0" fontId="11" fillId="10" borderId="43" xfId="1" applyFont="1" applyFill="1" applyBorder="1" applyAlignment="1"/>
    <xf numFmtId="0" fontId="11" fillId="10" borderId="43" xfId="1" applyFont="1" applyFill="1" applyBorder="1" applyAlignment="1">
      <alignment horizontal="center"/>
    </xf>
    <xf numFmtId="40" fontId="40" fillId="10" borderId="78" xfId="1" applyNumberFormat="1" applyFont="1" applyFill="1" applyBorder="1">
      <alignment vertical="top"/>
    </xf>
    <xf numFmtId="40" fontId="40" fillId="0" borderId="0" xfId="1" applyNumberFormat="1" applyFont="1" applyFill="1" applyBorder="1">
      <alignment vertical="top"/>
    </xf>
    <xf numFmtId="0" fontId="21" fillId="10" borderId="0" xfId="1" applyFont="1" applyFill="1" applyBorder="1" applyAlignment="1"/>
    <xf numFmtId="0" fontId="11" fillId="10" borderId="0" xfId="1" applyFont="1" applyFill="1" applyBorder="1" applyAlignment="1"/>
    <xf numFmtId="0" fontId="11" fillId="10" borderId="0" xfId="1" applyFont="1" applyFill="1" applyBorder="1" applyAlignment="1">
      <alignment horizontal="center"/>
    </xf>
    <xf numFmtId="40" fontId="40" fillId="10" borderId="75" xfId="1" applyNumberFormat="1" applyFont="1" applyFill="1" applyBorder="1">
      <alignment vertical="top"/>
    </xf>
    <xf numFmtId="0" fontId="12" fillId="10" borderId="59" xfId="1" applyFont="1" applyFill="1" applyBorder="1">
      <alignment vertical="top"/>
    </xf>
    <xf numFmtId="0" fontId="12" fillId="0" borderId="0" xfId="1" applyFont="1" applyFill="1" applyBorder="1">
      <alignment vertical="top"/>
    </xf>
    <xf numFmtId="40" fontId="21" fillId="10" borderId="79" xfId="1" applyNumberFormat="1" applyFont="1" applyFill="1" applyBorder="1">
      <alignment vertical="top"/>
    </xf>
    <xf numFmtId="40" fontId="21" fillId="0" borderId="0" xfId="1" applyNumberFormat="1" applyFont="1" applyFill="1" applyBorder="1">
      <alignment vertical="top"/>
    </xf>
    <xf numFmtId="0" fontId="13" fillId="10" borderId="72" xfId="1" applyFont="1" applyFill="1" applyBorder="1">
      <alignment vertical="top"/>
    </xf>
    <xf numFmtId="0" fontId="39" fillId="10" borderId="73" xfId="1" applyFont="1" applyFill="1" applyBorder="1">
      <alignment vertical="top"/>
    </xf>
    <xf numFmtId="9" fontId="39" fillId="10" borderId="73" xfId="1" applyNumberFormat="1" applyFont="1" applyFill="1" applyBorder="1">
      <alignment vertical="top"/>
    </xf>
    <xf numFmtId="40" fontId="3" fillId="10" borderId="80" xfId="1" applyNumberFormat="1" applyFont="1" applyFill="1" applyBorder="1" applyAlignment="1">
      <alignment horizontal="center" vertical="top"/>
    </xf>
    <xf numFmtId="0" fontId="12" fillId="10" borderId="85" xfId="1" applyFont="1" applyFill="1" applyBorder="1">
      <alignment vertical="top"/>
    </xf>
    <xf numFmtId="40" fontId="40" fillId="0" borderId="0" xfId="1" applyNumberFormat="1" applyFont="1" applyFill="1" applyBorder="1" applyAlignment="1">
      <alignment horizontal="center" vertical="top"/>
    </xf>
    <xf numFmtId="0" fontId="11" fillId="0" borderId="0" xfId="1" applyNumberFormat="1" applyFont="1" applyAlignment="1"/>
    <xf numFmtId="0" fontId="11" fillId="0" borderId="0" xfId="1" applyNumberFormat="1" applyFont="1" applyBorder="1">
      <alignment vertical="top"/>
    </xf>
    <xf numFmtId="9" fontId="8" fillId="0" borderId="0" xfId="1" applyNumberFormat="1" applyFont="1">
      <alignment vertical="top"/>
    </xf>
    <xf numFmtId="0" fontId="9" fillId="0" borderId="0" xfId="1" applyNumberFormat="1" applyFont="1">
      <alignment vertical="top"/>
    </xf>
    <xf numFmtId="0" fontId="11" fillId="0" borderId="0" xfId="1" applyNumberFormat="1" applyFont="1">
      <alignment vertical="top"/>
    </xf>
    <xf numFmtId="0" fontId="8" fillId="0" borderId="0" xfId="1" applyNumberFormat="1" applyFont="1" applyBorder="1">
      <alignment vertical="top"/>
    </xf>
    <xf numFmtId="0" fontId="13" fillId="0" borderId="0" xfId="1" applyNumberFormat="1" applyFont="1" applyAlignmen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Alignment="1"/>
    <xf numFmtId="9" fontId="12" fillId="0" borderId="0" xfId="1" applyNumberFormat="1" applyFont="1" applyFill="1" applyBorder="1" applyAlignment="1"/>
    <xf numFmtId="0" fontId="12" fillId="0" borderId="0" xfId="1" applyNumberFormat="1" applyFont="1" applyFill="1" applyBorder="1" applyAlignment="1"/>
    <xf numFmtId="0" fontId="12" fillId="0" borderId="0" xfId="1" applyNumberFormat="1" applyFont="1" applyBorder="1" applyAlignment="1"/>
    <xf numFmtId="9" fontId="41" fillId="0" borderId="0" xfId="1" applyNumberFormat="1" applyFont="1" applyFill="1" applyBorder="1" applyAlignment="1"/>
    <xf numFmtId="0" fontId="42" fillId="0" borderId="42" xfId="0" applyFont="1" applyFill="1" applyBorder="1">
      <alignment vertical="top"/>
    </xf>
    <xf numFmtId="40" fontId="43" fillId="0" borderId="0" xfId="0" applyNumberFormat="1" applyFont="1" applyFill="1" applyAlignment="1">
      <alignment horizontal="left"/>
    </xf>
    <xf numFmtId="40" fontId="43" fillId="0" borderId="0" xfId="1" applyNumberFormat="1" applyFont="1" applyFill="1" applyAlignment="1">
      <alignment horizontal="left"/>
    </xf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FDFA8"/>
      <color rgb="FFFFD6A0"/>
      <color rgb="FFF8F8B9"/>
      <color rgb="FFF1F2B5"/>
      <color rgb="FF00FFD5"/>
      <color rgb="FF00C99F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64"/>
  <sheetViews>
    <sheetView topLeftCell="F87" zoomScale="90" zoomScaleNormal="90" zoomScaleSheetLayoutView="90" workbookViewId="0">
      <selection activeCell="N74" sqref="N74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6.69921875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6.5" style="326" customWidth="1"/>
    <col min="12" max="12" width="26.296875" style="2" customWidth="1"/>
    <col min="13" max="13" width="2.19921875" style="2" customWidth="1"/>
    <col min="14" max="14" width="69.296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133</v>
      </c>
      <c r="O3" s="137"/>
      <c r="P3" s="138"/>
    </row>
    <row r="4" spans="1:33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75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</row>
    <row r="7" spans="1:33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131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</row>
    <row r="9" spans="1:33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38">
        <v>8420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54</v>
      </c>
      <c r="K10" s="332"/>
      <c r="L10" s="401">
        <v>600</v>
      </c>
      <c r="M10" s="10"/>
      <c r="N10" s="130"/>
      <c r="O10" s="133">
        <f>L10-H10</f>
        <v>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52</v>
      </c>
      <c r="K11" s="332"/>
      <c r="L11" s="401">
        <v>750</v>
      </c>
      <c r="M11" s="10"/>
      <c r="N11" s="130"/>
      <c r="O11" s="133">
        <f>L11-H11</f>
        <v>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8526</v>
      </c>
      <c r="K12" s="331">
        <f>L12/L87</f>
        <v>0.24124508544640122</v>
      </c>
      <c r="L12" s="46">
        <f>SUM(L9:L11)</f>
        <v>37000</v>
      </c>
      <c r="M12" s="47"/>
      <c r="N12" s="48"/>
      <c r="O12" s="44">
        <f>SUM(O9:O10)</f>
        <v>0</v>
      </c>
      <c r="P12" s="141"/>
      <c r="Q12" s="492"/>
      <c r="R12" s="129"/>
      <c r="S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128"/>
      <c r="T13" s="493" t="s">
        <v>153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</row>
    <row r="14" spans="1:33" s="41" customFormat="1" ht="16.95" customHeight="1">
      <c r="A14" s="34"/>
      <c r="B14" s="34"/>
      <c r="C14" s="34"/>
      <c r="D14" s="35">
        <v>4110</v>
      </c>
      <c r="E14" s="249"/>
      <c r="F14" s="36" t="s">
        <v>12</v>
      </c>
      <c r="G14" s="331"/>
      <c r="H14" s="206">
        <v>1200</v>
      </c>
      <c r="I14" s="387" t="s">
        <v>24</v>
      </c>
      <c r="J14" s="121">
        <v>1337</v>
      </c>
      <c r="K14" s="331"/>
      <c r="L14" s="400">
        <v>1550</v>
      </c>
      <c r="M14" s="10"/>
      <c r="N14" s="483" t="s">
        <v>150</v>
      </c>
      <c r="O14" s="132">
        <f t="shared" ref="O14:O30" si="0">L14-H14</f>
        <v>350</v>
      </c>
      <c r="P14" s="141"/>
      <c r="Q14" s="492"/>
      <c r="S14" s="494" t="s">
        <v>24</v>
      </c>
      <c r="T14" s="488" t="s">
        <v>140</v>
      </c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S15" s="494" t="s">
        <v>24</v>
      </c>
      <c r="T15" s="425" t="s">
        <v>139</v>
      </c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20</v>
      </c>
      <c r="K16" s="331"/>
      <c r="L16" s="400">
        <v>50</v>
      </c>
      <c r="M16" s="10"/>
      <c r="N16" s="484"/>
      <c r="O16" s="132">
        <f t="shared" si="0"/>
        <v>0</v>
      </c>
      <c r="P16" s="141"/>
      <c r="Q16" s="492"/>
      <c r="S16" s="494" t="s">
        <v>24</v>
      </c>
      <c r="T16" s="425" t="s">
        <v>141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20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S17" s="494" t="s">
        <v>24</v>
      </c>
      <c r="T17" s="425" t="s">
        <v>142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v>887</v>
      </c>
      <c r="K18" s="331"/>
      <c r="L18" s="400">
        <v>887</v>
      </c>
      <c r="M18" s="10"/>
      <c r="N18" s="485" t="s">
        <v>149</v>
      </c>
      <c r="O18" s="132">
        <f t="shared" si="0"/>
        <v>-113</v>
      </c>
      <c r="P18" s="141"/>
      <c r="Q18" s="492"/>
      <c r="R18" s="129"/>
      <c r="S18" s="129" t="s">
        <v>24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800</v>
      </c>
      <c r="M20" s="10"/>
      <c r="N20" s="50"/>
      <c r="O20" s="132">
        <f t="shared" si="0"/>
        <v>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393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393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38">
        <v>88</v>
      </c>
      <c r="K23" s="331"/>
      <c r="L23" s="400">
        <v>600</v>
      </c>
      <c r="M23" s="10"/>
      <c r="N23" s="393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393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394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394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15</v>
      </c>
      <c r="K27" s="331"/>
      <c r="L27" s="400">
        <v>78</v>
      </c>
      <c r="M27" s="10"/>
      <c r="N27" s="394"/>
      <c r="O27" s="132">
        <f t="shared" si="0"/>
        <v>28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394"/>
      <c r="O28" s="132">
        <f t="shared" si="0"/>
        <v>0</v>
      </c>
      <c r="P28" s="142"/>
      <c r="Q28" s="34"/>
    </row>
    <row r="29" spans="1:33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240</v>
      </c>
      <c r="K29" s="331"/>
      <c r="L29" s="400">
        <v>340</v>
      </c>
      <c r="M29" s="10"/>
      <c r="N29" s="484" t="s">
        <v>154</v>
      </c>
      <c r="O29" s="132">
        <f t="shared" si="0"/>
        <v>90</v>
      </c>
      <c r="P29" s="142"/>
      <c r="Q29" s="34"/>
    </row>
    <row r="30" spans="1:33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/>
      <c r="K30" s="331"/>
      <c r="L30" s="400">
        <v>300</v>
      </c>
      <c r="M30" s="10"/>
      <c r="N30" s="394"/>
      <c r="O30" s="132">
        <f t="shared" si="0"/>
        <v>0</v>
      </c>
      <c r="P30" s="142"/>
      <c r="Q30" s="34"/>
    </row>
    <row r="31" spans="1:33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-1</v>
      </c>
      <c r="K31" s="331"/>
      <c r="L31" s="400">
        <v>240</v>
      </c>
      <c r="M31" s="10"/>
      <c r="N31" s="395"/>
      <c r="O31" s="132">
        <f>L31-H31</f>
        <v>0</v>
      </c>
      <c r="P31" s="142"/>
      <c r="Q31" s="34"/>
    </row>
    <row r="32" spans="1:33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2942</v>
      </c>
      <c r="K32" s="331">
        <f>L32/L87</f>
        <v>5.1215679626526525E-2</v>
      </c>
      <c r="L32" s="46">
        <f>SUM(L14:L31)</f>
        <v>7855</v>
      </c>
      <c r="M32" s="47"/>
      <c r="N32" s="396"/>
      <c r="O32" s="44">
        <f>SUM(O14:O31)</f>
        <v>355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38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/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2.2820481055740655E-2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200</v>
      </c>
      <c r="M42" s="39"/>
      <c r="N42" s="50"/>
      <c r="O42" s="132">
        <f t="shared" si="1"/>
        <v>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50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/>
      <c r="K45" s="331"/>
      <c r="L45" s="400">
        <v>200</v>
      </c>
      <c r="M45" s="39"/>
      <c r="N45" s="50"/>
      <c r="O45" s="132">
        <f t="shared" si="1"/>
        <v>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50</v>
      </c>
      <c r="M46" s="39"/>
      <c r="N46" s="50"/>
      <c r="O46" s="132">
        <f t="shared" si="1"/>
        <v>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50</v>
      </c>
      <c r="M47" s="39"/>
      <c r="N47" s="50"/>
      <c r="O47" s="132">
        <f t="shared" si="1"/>
        <v>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50"/>
      <c r="O48" s="132">
        <f t="shared" si="1"/>
        <v>0</v>
      </c>
      <c r="P48" s="142"/>
    </row>
    <row r="49" spans="1:16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7800</v>
      </c>
      <c r="K49" s="331">
        <f>L49/L87</f>
        <v>5.411714078932784E-2</v>
      </c>
      <c r="L49" s="46">
        <f>SUM(L39:L48)</f>
        <v>8300</v>
      </c>
      <c r="M49" s="39"/>
      <c r="N49" s="52"/>
      <c r="O49" s="44">
        <f>SUM(O34:O45)</f>
        <v>0</v>
      </c>
      <c r="P49" s="142"/>
    </row>
    <row r="50" spans="1:16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480"/>
      <c r="O50" s="120"/>
      <c r="P50" s="142"/>
    </row>
    <row r="51" spans="1:16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/>
      <c r="K51" s="331"/>
      <c r="L51" s="401">
        <v>75</v>
      </c>
      <c r="M51" s="22"/>
      <c r="N51" s="48"/>
      <c r="O51" s="132">
        <f t="shared" ref="O51:O52" si="2">L51-H51</f>
        <v>0</v>
      </c>
      <c r="P51" s="142"/>
    </row>
    <row r="52" spans="1:16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/>
      <c r="K52" s="331"/>
      <c r="L52" s="401">
        <v>2500</v>
      </c>
      <c r="M52" s="10"/>
      <c r="N52" s="50"/>
      <c r="O52" s="132">
        <f t="shared" si="2"/>
        <v>0</v>
      </c>
      <c r="P52" s="142"/>
    </row>
    <row r="53" spans="1:16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0</v>
      </c>
      <c r="K53" s="331">
        <f>L53/L87</f>
        <v>1.6789353919580623E-2</v>
      </c>
      <c r="L53" s="46">
        <f>SUM(L50:L52)</f>
        <v>2575</v>
      </c>
      <c r="M53" s="10"/>
      <c r="N53" s="48"/>
      <c r="O53" s="122">
        <f>SUM(O51:O52)</f>
        <v>0</v>
      </c>
      <c r="P53" s="142"/>
    </row>
    <row r="54" spans="1:16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22768</v>
      </c>
      <c r="K54" s="350"/>
      <c r="L54" s="217">
        <f>L53+L49+L37+L32+L12</f>
        <v>59230</v>
      </c>
      <c r="M54" s="188"/>
      <c r="N54" s="54" t="s">
        <v>45</v>
      </c>
      <c r="O54" s="199">
        <f>O53+O49+O37+O32+O12</f>
        <v>355</v>
      </c>
      <c r="P54" s="189"/>
    </row>
    <row r="55" spans="1:16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6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6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6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6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22768</v>
      </c>
      <c r="K59" s="331"/>
      <c r="L59" s="217">
        <f>L54</f>
        <v>59230</v>
      </c>
      <c r="M59" s="53"/>
      <c r="N59" s="28" t="s">
        <v>8</v>
      </c>
      <c r="O59" s="201">
        <f>O54</f>
        <v>355</v>
      </c>
      <c r="P59" s="142"/>
    </row>
    <row r="60" spans="1:16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6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1017</v>
      </c>
      <c r="K61" s="331"/>
      <c r="L61" s="400">
        <v>3051</v>
      </c>
      <c r="M61" s="22"/>
      <c r="N61" s="486" t="s">
        <v>151</v>
      </c>
      <c r="O61" s="132">
        <f t="shared" ref="O61:O72" si="3">L61-H61</f>
        <v>337</v>
      </c>
      <c r="P61" s="142"/>
    </row>
    <row r="62" spans="1:16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6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6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6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76</v>
      </c>
      <c r="K65" s="331"/>
      <c r="L65" s="401">
        <v>76</v>
      </c>
      <c r="M65" s="10"/>
      <c r="N65" s="485" t="s">
        <v>152</v>
      </c>
      <c r="O65" s="133">
        <f t="shared" si="3"/>
        <v>-9</v>
      </c>
      <c r="P65" s="142"/>
    </row>
    <row r="66" spans="1:16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4000</v>
      </c>
      <c r="M66" s="10"/>
      <c r="N66" s="50"/>
      <c r="O66" s="133">
        <f t="shared" si="3"/>
        <v>0</v>
      </c>
      <c r="P66" s="142"/>
    </row>
    <row r="67" spans="1:16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/>
      <c r="K67" s="331"/>
      <c r="L67" s="400">
        <v>480</v>
      </c>
      <c r="M67" s="10"/>
      <c r="N67" s="50"/>
      <c r="O67" s="132">
        <f t="shared" si="3"/>
        <v>0</v>
      </c>
      <c r="P67" s="142"/>
    </row>
    <row r="68" spans="1:16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200</v>
      </c>
      <c r="K68" s="331"/>
      <c r="L68" s="400">
        <v>3000</v>
      </c>
      <c r="M68" s="10"/>
      <c r="N68" s="50"/>
      <c r="O68" s="132">
        <f t="shared" si="3"/>
        <v>0</v>
      </c>
      <c r="P68" s="142"/>
    </row>
    <row r="69" spans="1:16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425</v>
      </c>
      <c r="M69" s="10"/>
      <c r="N69" s="50"/>
      <c r="O69" s="132">
        <f t="shared" si="3"/>
        <v>0</v>
      </c>
      <c r="P69" s="142"/>
    </row>
    <row r="70" spans="1:16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28</v>
      </c>
      <c r="K70" s="331"/>
      <c r="L70" s="400">
        <v>240</v>
      </c>
      <c r="M70" s="10"/>
      <c r="N70" s="125"/>
      <c r="O70" s="132">
        <f t="shared" si="3"/>
        <v>0</v>
      </c>
      <c r="P70" s="142"/>
    </row>
    <row r="71" spans="1:16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/>
      <c r="K71" s="331"/>
      <c r="L71" s="400">
        <v>650</v>
      </c>
      <c r="M71" s="131"/>
      <c r="N71" s="245"/>
      <c r="O71" s="132">
        <f t="shared" si="3"/>
        <v>0</v>
      </c>
      <c r="P71" s="142"/>
    </row>
    <row r="72" spans="1:16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v>90</v>
      </c>
      <c r="K72" s="331"/>
      <c r="L72" s="400">
        <v>1300</v>
      </c>
      <c r="M72" s="131"/>
      <c r="N72" s="50"/>
      <c r="O72" s="135">
        <f t="shared" si="3"/>
        <v>0</v>
      </c>
      <c r="P72" s="142"/>
    </row>
    <row r="73" spans="1:16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2511</v>
      </c>
      <c r="K73" s="331">
        <f>L73/L87</f>
        <v>9.5956862770667201E-2</v>
      </c>
      <c r="L73" s="46">
        <f>SUM(L61:L72)</f>
        <v>14717</v>
      </c>
      <c r="M73" s="10"/>
      <c r="N73" s="48"/>
      <c r="O73" s="46">
        <f>SUM(O61:O72)</f>
        <v>328</v>
      </c>
      <c r="P73" s="142"/>
    </row>
    <row r="74" spans="1:16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6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45"/>
      <c r="K75" s="331"/>
      <c r="L75" s="402">
        <v>55000</v>
      </c>
      <c r="M75" s="10"/>
      <c r="N75" s="50"/>
      <c r="O75" s="132">
        <f t="shared" ref="O75:O80" si="4">L75-H75</f>
        <v>0</v>
      </c>
      <c r="P75" s="142"/>
    </row>
    <row r="76" spans="1:16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1895</v>
      </c>
      <c r="M76" s="10"/>
      <c r="N76" s="50"/>
      <c r="O76" s="132">
        <f>L76-H76</f>
        <v>0</v>
      </c>
      <c r="P76" s="142"/>
    </row>
    <row r="77" spans="1:16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4230</v>
      </c>
      <c r="M77" s="10"/>
      <c r="N77" s="50"/>
      <c r="O77" s="132">
        <f t="shared" si="4"/>
        <v>0</v>
      </c>
      <c r="P77" s="142"/>
    </row>
    <row r="78" spans="1:16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/>
      <c r="K78" s="331"/>
      <c r="L78" s="402">
        <v>4000</v>
      </c>
      <c r="M78" s="10"/>
      <c r="N78" s="50"/>
      <c r="O78" s="132">
        <f t="shared" si="4"/>
        <v>0</v>
      </c>
      <c r="P78" s="142"/>
    </row>
    <row r="79" spans="1:16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02">
        <f>-L157</f>
        <v>299</v>
      </c>
      <c r="M79" s="10"/>
      <c r="N79" s="487" t="s">
        <v>148</v>
      </c>
      <c r="O79" s="132">
        <f t="shared" si="4"/>
        <v>-56</v>
      </c>
      <c r="P79" s="142"/>
    </row>
    <row r="80" spans="1:16" s="41" customFormat="1" ht="16.95" customHeight="1">
      <c r="A80" s="34"/>
      <c r="B80" s="34"/>
      <c r="C80" s="34"/>
      <c r="D80" s="35">
        <v>4107</v>
      </c>
      <c r="E80" s="249"/>
      <c r="F80" s="250" t="s">
        <v>108</v>
      </c>
      <c r="G80" s="331"/>
      <c r="H80" s="266">
        <v>3000</v>
      </c>
      <c r="I80" s="45"/>
      <c r="J80" s="45"/>
      <c r="K80" s="331"/>
      <c r="L80" s="402">
        <v>3000</v>
      </c>
      <c r="M80" s="10"/>
      <c r="N80" s="50"/>
      <c r="O80" s="132">
        <f t="shared" si="4"/>
        <v>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48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0</v>
      </c>
      <c r="K82" s="331">
        <f>L82/L87</f>
        <v>0.44613388450228531</v>
      </c>
      <c r="L82" s="216">
        <f>SUM(L75:L81)</f>
        <v>68424</v>
      </c>
      <c r="M82" s="10"/>
      <c r="N82" s="48"/>
      <c r="O82" s="46">
        <f>SUM(O75:O81)</f>
        <v>-56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48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6.5201374444973301E-2</v>
      </c>
      <c r="L84" s="403">
        <v>10000</v>
      </c>
      <c r="M84" s="47"/>
      <c r="N84" s="48"/>
      <c r="O84" s="132">
        <f t="shared" ref="O84" si="5">L84-H84</f>
        <v>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6.5201374444973301E-3</v>
      </c>
      <c r="L85" s="403">
        <v>1000</v>
      </c>
      <c r="M85" s="10"/>
      <c r="N85" s="496" t="s">
        <v>156</v>
      </c>
      <c r="O85" s="132">
        <f t="shared" ref="O85" si="6">L85-H85</f>
        <v>-2500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49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25279</v>
      </c>
      <c r="K87" s="351">
        <f>SUM(K12:K86)</f>
        <v>1</v>
      </c>
      <c r="L87" s="384">
        <f>SUM(L85+L84+L82+L73+L53+L49+L37+L32+L12)</f>
        <v>153371</v>
      </c>
      <c r="M87" s="272"/>
      <c r="N87" s="49"/>
      <c r="O87" s="406">
        <f>SUM(O85+O82+O73+O53+O49+O37+O32+O12)</f>
        <v>-1873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161" t="s">
        <v>131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46000</v>
      </c>
      <c r="K95" s="337"/>
      <c r="L95" s="400">
        <v>92000</v>
      </c>
      <c r="M95" s="10"/>
      <c r="N95" s="40" t="s">
        <v>137</v>
      </c>
      <c r="O95" s="132">
        <f t="shared" ref="O95:O102" si="7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111</v>
      </c>
      <c r="G96" s="337"/>
      <c r="H96" s="210"/>
      <c r="I96" s="37"/>
      <c r="J96" s="38"/>
      <c r="K96" s="337"/>
      <c r="L96" s="400"/>
      <c r="M96" s="10"/>
      <c r="N96" s="481"/>
      <c r="O96" s="132">
        <f t="shared" si="7"/>
        <v>0</v>
      </c>
      <c r="P96" s="142"/>
    </row>
    <row r="97" spans="1:16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7"/>
        <v>0</v>
      </c>
      <c r="P97" s="142"/>
    </row>
    <row r="98" spans="1:16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7"/>
        <v>0</v>
      </c>
      <c r="P98" s="142"/>
    </row>
    <row r="99" spans="1:16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/>
      <c r="K99" s="337"/>
      <c r="L99" s="400">
        <v>-3500</v>
      </c>
      <c r="M99" s="10"/>
      <c r="N99" s="496" t="s">
        <v>157</v>
      </c>
      <c r="O99" s="132">
        <f t="shared" si="7"/>
        <v>-3500</v>
      </c>
      <c r="P99" s="142"/>
    </row>
    <row r="100" spans="1:16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7"/>
        <v>0</v>
      </c>
      <c r="P100" s="142"/>
    </row>
    <row r="101" spans="1:16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/>
      <c r="K101" s="337"/>
      <c r="L101" s="400">
        <v>2158</v>
      </c>
      <c r="M101" s="10"/>
      <c r="N101" s="50"/>
      <c r="O101" s="132">
        <f t="shared" si="7"/>
        <v>0</v>
      </c>
      <c r="P101" s="142"/>
    </row>
    <row r="102" spans="1:16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7"/>
        <v>0</v>
      </c>
      <c r="P102" s="142"/>
    </row>
    <row r="103" spans="1:16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6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50591</v>
      </c>
      <c r="K104" s="339"/>
      <c r="L104" s="385">
        <f>SUM(L95:L102)</f>
        <v>95249</v>
      </c>
      <c r="M104" s="48"/>
      <c r="N104" s="48"/>
      <c r="O104" s="383">
        <f>SUM(O94:O102)</f>
        <v>-3500</v>
      </c>
      <c r="P104" s="283"/>
    </row>
    <row r="105" spans="1:16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6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282">
        <f>J104-J87</f>
        <v>25312</v>
      </c>
      <c r="K106" s="339"/>
      <c r="L106" s="430">
        <f>L104-L87</f>
        <v>-58122</v>
      </c>
      <c r="M106" s="48"/>
      <c r="N106" s="270" t="s">
        <v>81</v>
      </c>
      <c r="O106" s="406">
        <f>O104-O87</f>
        <v>-1627</v>
      </c>
      <c r="P106" s="283"/>
    </row>
    <row r="107" spans="1:16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-0.61021113082552048</v>
      </c>
      <c r="M107" s="10"/>
      <c r="N107" s="92"/>
      <c r="O107" s="147"/>
      <c r="P107" s="153"/>
    </row>
    <row r="108" spans="1:16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6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6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6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233" t="s">
        <v>133</v>
      </c>
      <c r="O111" s="231" t="s">
        <v>102</v>
      </c>
      <c r="P111" s="241"/>
    </row>
    <row r="112" spans="1:16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234" t="s">
        <v>75</v>
      </c>
      <c r="O112" s="26" t="s">
        <v>64</v>
      </c>
      <c r="P112" s="241"/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L140-L116-L131-L138</f>
        <v>-53809.740000000005</v>
      </c>
      <c r="M117" s="172"/>
      <c r="N117" s="108"/>
      <c r="O117" s="135">
        <f>L117-J117</f>
        <v>-1627</v>
      </c>
      <c r="P117" s="243"/>
    </row>
    <row r="118" spans="3:16" s="100" customFormat="1" ht="16.95" customHeight="1">
      <c r="C118" s="182"/>
      <c r="D118" s="105"/>
      <c r="E118" s="260"/>
      <c r="F118" s="109" t="s">
        <v>67</v>
      </c>
      <c r="G118" s="344"/>
      <c r="H118" s="404">
        <v>27635</v>
      </c>
      <c r="I118" s="173"/>
      <c r="J118" s="158">
        <v>-24547.740000000005</v>
      </c>
      <c r="K118" s="344"/>
      <c r="L118" s="404">
        <f>SUM(L116:L117)</f>
        <v>-26174.740000000005</v>
      </c>
      <c r="M118" s="171"/>
      <c r="N118" s="236"/>
      <c r="O118" s="204">
        <f>SUM(O116:O117)</f>
        <v>-1627</v>
      </c>
      <c r="P118" s="243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29" si="8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4000</v>
      </c>
      <c r="M122" s="172"/>
      <c r="N122" s="50"/>
      <c r="O122" s="132">
        <f t="shared" si="8"/>
        <v>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5000</v>
      </c>
      <c r="M123" s="172"/>
      <c r="N123" s="50"/>
      <c r="O123" s="132">
        <f t="shared" si="8"/>
        <v>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50"/>
      <c r="O124" s="132">
        <f t="shared" si="8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0</v>
      </c>
      <c r="M125" s="172"/>
      <c r="N125" s="50"/>
      <c r="O125" s="132">
        <f t="shared" si="8"/>
        <v>0</v>
      </c>
      <c r="P125" s="243"/>
    </row>
    <row r="126" spans="3:16" s="100" customFormat="1" ht="16.95" customHeight="1">
      <c r="C126" s="182"/>
      <c r="D126" s="222"/>
      <c r="E126" s="262"/>
      <c r="F126" s="250" t="s">
        <v>98</v>
      </c>
      <c r="G126" s="337"/>
      <c r="H126" s="210">
        <v>4000</v>
      </c>
      <c r="I126" s="104"/>
      <c r="J126" s="205">
        <v>0</v>
      </c>
      <c r="K126" s="337"/>
      <c r="L126" s="402">
        <v>0</v>
      </c>
      <c r="M126" s="172"/>
      <c r="N126" s="50"/>
      <c r="O126" s="132">
        <f t="shared" si="8"/>
        <v>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5000</v>
      </c>
      <c r="M127" s="172"/>
      <c r="N127" s="50"/>
      <c r="O127" s="132">
        <f t="shared" si="8"/>
        <v>0</v>
      </c>
      <c r="P127" s="243"/>
    </row>
    <row r="128" spans="3:16" s="100" customFormat="1" ht="16.95" customHeight="1">
      <c r="C128" s="182"/>
      <c r="D128" s="222"/>
      <c r="E128" s="262"/>
      <c r="F128" s="250" t="s">
        <v>94</v>
      </c>
      <c r="G128" s="337"/>
      <c r="H128" s="210">
        <v>4000</v>
      </c>
      <c r="I128" s="104"/>
      <c r="J128" s="205">
        <v>0</v>
      </c>
      <c r="K128" s="337"/>
      <c r="L128" s="402">
        <v>0</v>
      </c>
      <c r="M128" s="172"/>
      <c r="N128" s="50"/>
      <c r="O128" s="132">
        <f t="shared" si="8"/>
        <v>0</v>
      </c>
      <c r="P128" s="243"/>
    </row>
    <row r="129" spans="1:17" s="100" customFormat="1" ht="16.95" customHeight="1">
      <c r="C129" s="182"/>
      <c r="D129" s="222"/>
      <c r="E129" s="262"/>
      <c r="F129" s="223" t="s">
        <v>99</v>
      </c>
      <c r="G129" s="337"/>
      <c r="H129" s="224">
        <v>0</v>
      </c>
      <c r="I129" s="104"/>
      <c r="J129" s="205">
        <v>8000</v>
      </c>
      <c r="K129" s="337"/>
      <c r="L129" s="400">
        <v>8000</v>
      </c>
      <c r="M129" s="172"/>
      <c r="N129" s="50"/>
      <c r="O129" s="132">
        <f t="shared" si="8"/>
        <v>0</v>
      </c>
      <c r="P129" s="243"/>
    </row>
    <row r="130" spans="1:17" s="100" customFormat="1" ht="10.050000000000001" customHeight="1">
      <c r="C130" s="182"/>
      <c r="D130" s="220"/>
      <c r="E130" s="263"/>
      <c r="F130" s="85"/>
      <c r="G130" s="337"/>
      <c r="H130" s="219"/>
      <c r="I130" s="104"/>
      <c r="J130" s="229"/>
      <c r="K130" s="337"/>
      <c r="L130" s="219"/>
      <c r="M130" s="172"/>
      <c r="N130" s="480"/>
      <c r="O130" s="121"/>
      <c r="P130" s="243"/>
    </row>
    <row r="131" spans="1:17" s="100" customFormat="1" ht="16.95" customHeight="1">
      <c r="C131" s="182"/>
      <c r="D131" s="220"/>
      <c r="E131" s="263"/>
      <c r="F131" s="85"/>
      <c r="G131" s="337"/>
      <c r="H131" s="405">
        <v>21000</v>
      </c>
      <c r="I131" s="104"/>
      <c r="J131" s="225">
        <v>23000</v>
      </c>
      <c r="K131" s="337"/>
      <c r="L131" s="405">
        <f>SUM(L121:L130)</f>
        <v>23000</v>
      </c>
      <c r="M131" s="172"/>
      <c r="N131" s="207"/>
      <c r="O131" s="216">
        <f>SUM(O121:O130)</f>
        <v>0</v>
      </c>
      <c r="P131" s="243"/>
    </row>
    <row r="132" spans="1:17" s="100" customFormat="1" ht="16.95" customHeight="1">
      <c r="C132" s="182"/>
      <c r="D132" s="220"/>
      <c r="E132" s="263"/>
      <c r="F132" s="226" t="s">
        <v>100</v>
      </c>
      <c r="G132" s="337"/>
      <c r="H132" s="106"/>
      <c r="I132" s="104"/>
      <c r="J132" s="229"/>
      <c r="K132" s="337"/>
      <c r="L132" s="219"/>
      <c r="M132" s="172"/>
      <c r="N132" s="480"/>
      <c r="O132" s="121"/>
      <c r="P132" s="243"/>
    </row>
    <row r="133" spans="1:17" s="41" customFormat="1" ht="16.95" customHeight="1">
      <c r="C133" s="181"/>
      <c r="D133" s="84"/>
      <c r="E133" s="264"/>
      <c r="F133" s="287" t="s">
        <v>114</v>
      </c>
      <c r="G133" s="337"/>
      <c r="H133" s="210">
        <v>3925</v>
      </c>
      <c r="I133" s="37"/>
      <c r="J133" s="206">
        <v>0</v>
      </c>
      <c r="K133" s="337"/>
      <c r="L133" s="402">
        <v>0</v>
      </c>
      <c r="M133" s="170"/>
      <c r="N133" s="482"/>
      <c r="O133" s="132">
        <f>L133-J133</f>
        <v>0</v>
      </c>
      <c r="P133" s="243"/>
    </row>
    <row r="134" spans="1:17" s="41" customFormat="1" ht="16.95" customHeight="1">
      <c r="C134" s="181"/>
      <c r="D134" s="84"/>
      <c r="E134" s="264"/>
      <c r="F134" s="287" t="s">
        <v>115</v>
      </c>
      <c r="G134" s="337"/>
      <c r="H134" s="210">
        <v>0</v>
      </c>
      <c r="I134" s="37"/>
      <c r="J134" s="206">
        <v>2158</v>
      </c>
      <c r="K134" s="337"/>
      <c r="L134" s="402">
        <v>2158</v>
      </c>
      <c r="M134" s="170"/>
      <c r="N134" s="50"/>
      <c r="O134" s="132">
        <f>L134-J134</f>
        <v>0</v>
      </c>
      <c r="P134" s="243"/>
    </row>
    <row r="135" spans="1:17" s="41" customFormat="1" ht="16.95" customHeight="1">
      <c r="C135" s="181"/>
      <c r="D135" s="84"/>
      <c r="E135" s="264"/>
      <c r="F135" s="250" t="s">
        <v>101</v>
      </c>
      <c r="G135" s="337"/>
      <c r="H135" s="210">
        <v>895</v>
      </c>
      <c r="I135" s="37"/>
      <c r="J135" s="206">
        <v>0</v>
      </c>
      <c r="K135" s="337"/>
      <c r="L135" s="402">
        <v>0</v>
      </c>
      <c r="M135" s="170"/>
      <c r="N135" s="244"/>
      <c r="O135" s="132">
        <f>L135-J135</f>
        <v>0</v>
      </c>
      <c r="P135" s="243"/>
    </row>
    <row r="136" spans="1:17" s="41" customFormat="1" ht="16.95" customHeight="1">
      <c r="C136" s="181"/>
      <c r="D136" s="84"/>
      <c r="E136" s="264"/>
      <c r="F136" s="250" t="s">
        <v>78</v>
      </c>
      <c r="G136" s="337"/>
      <c r="H136" s="210">
        <v>3650</v>
      </c>
      <c r="I136" s="37"/>
      <c r="J136" s="206">
        <v>0</v>
      </c>
      <c r="K136" s="337"/>
      <c r="L136" s="402">
        <v>0</v>
      </c>
      <c r="M136" s="170"/>
      <c r="N136" s="50"/>
      <c r="O136" s="132">
        <f>L136-J136</f>
        <v>0</v>
      </c>
      <c r="P136" s="243"/>
    </row>
    <row r="137" spans="1:17" s="100" customFormat="1" ht="10.050000000000001" customHeight="1">
      <c r="C137" s="182"/>
      <c r="D137" s="110"/>
      <c r="E137" s="171"/>
      <c r="F137" s="111"/>
      <c r="G137" s="332"/>
      <c r="H137" s="228"/>
      <c r="I137" s="172"/>
      <c r="J137" s="104"/>
      <c r="K137" s="332"/>
      <c r="L137" s="104"/>
      <c r="M137" s="172"/>
      <c r="N137" s="207"/>
      <c r="O137" s="124"/>
      <c r="P137" s="243"/>
    </row>
    <row r="138" spans="1:17" s="100" customFormat="1" ht="16.95" customHeight="1">
      <c r="C138" s="182"/>
      <c r="D138" s="110"/>
      <c r="E138" s="171"/>
      <c r="F138" s="112" t="s">
        <v>71</v>
      </c>
      <c r="G138" s="332"/>
      <c r="H138" s="405">
        <v>8470</v>
      </c>
      <c r="I138" s="174"/>
      <c r="J138" s="158">
        <v>2158</v>
      </c>
      <c r="K138" s="332"/>
      <c r="L138" s="434">
        <f>SUM(L133:L137)</f>
        <v>2158</v>
      </c>
      <c r="M138" s="172"/>
      <c r="N138" s="237"/>
      <c r="O138" s="122">
        <f>SUM(O133:O137)</f>
        <v>0</v>
      </c>
      <c r="P138" s="243"/>
    </row>
    <row r="139" spans="1:17" customFormat="1" ht="10.050000000000001" customHeight="1" thickBot="1">
      <c r="A139" s="113"/>
      <c r="B139" s="113"/>
      <c r="C139" s="183"/>
      <c r="D139" s="114"/>
      <c r="E139" s="265"/>
      <c r="F139" s="115"/>
      <c r="G139" s="333"/>
      <c r="H139" s="104"/>
      <c r="I139" s="104"/>
      <c r="J139" s="104"/>
      <c r="K139" s="333"/>
      <c r="L139" s="116"/>
      <c r="M139" s="172"/>
      <c r="N139" s="167"/>
      <c r="O139" s="202"/>
      <c r="P139" s="241"/>
      <c r="Q139" s="2"/>
    </row>
    <row r="140" spans="1:17" customFormat="1" ht="30" customHeight="1" thickTop="1" thickBot="1">
      <c r="A140" s="113"/>
      <c r="B140" s="113"/>
      <c r="C140" s="183"/>
      <c r="D140" s="320" t="s">
        <v>132</v>
      </c>
      <c r="E140" s="320"/>
      <c r="F140" s="320"/>
      <c r="G140" s="345"/>
      <c r="H140" s="431">
        <v>57105.259999999995</v>
      </c>
      <c r="I140" s="230"/>
      <c r="J140" s="433">
        <v>610.25999999999476</v>
      </c>
      <c r="K140" s="345"/>
      <c r="L140" s="433">
        <f>H140+L106</f>
        <v>-1016.7400000000052</v>
      </c>
      <c r="M140" s="175"/>
      <c r="N140" s="438" t="s">
        <v>135</v>
      </c>
      <c r="O140" s="406">
        <f>O118+O131+O138</f>
        <v>-1627</v>
      </c>
      <c r="P140" s="241"/>
      <c r="Q140" s="2"/>
    </row>
    <row r="141" spans="1:17" customFormat="1" ht="30" customHeight="1" thickTop="1" thickBot="1">
      <c r="A141" s="113"/>
      <c r="B141" s="113"/>
      <c r="C141" s="183"/>
      <c r="D141" s="291"/>
      <c r="E141" s="291"/>
      <c r="F141" s="305"/>
      <c r="G141" s="345"/>
      <c r="H141" s="300"/>
      <c r="I141" s="321"/>
      <c r="J141" s="322"/>
      <c r="K141" s="345"/>
      <c r="L141" s="323"/>
      <c r="M141" s="175"/>
      <c r="N141" s="238"/>
      <c r="O141" s="392"/>
      <c r="P141" s="241"/>
      <c r="Q141" s="2"/>
    </row>
    <row r="142" spans="1:17" customFormat="1" ht="30" customHeight="1" thickTop="1" thickBot="1">
      <c r="A142" s="113"/>
      <c r="B142" s="113"/>
      <c r="C142" s="183"/>
      <c r="D142" s="291"/>
      <c r="E142" s="292"/>
      <c r="F142" s="292" t="s">
        <v>117</v>
      </c>
      <c r="G142" s="345"/>
      <c r="H142" s="298">
        <v>0</v>
      </c>
      <c r="I142" s="230"/>
      <c r="J142" s="298">
        <v>33333.33</v>
      </c>
      <c r="K142" s="345"/>
      <c r="L142" s="298">
        <f>L159</f>
        <v>34666.67</v>
      </c>
      <c r="M142" s="175"/>
      <c r="N142" s="238"/>
      <c r="O142" s="498">
        <f>L142-J142</f>
        <v>1333.3399999999965</v>
      </c>
      <c r="P142" s="241"/>
      <c r="Q142" s="2"/>
    </row>
    <row r="143" spans="1:17" customFormat="1" ht="30" customHeight="1" thickTop="1">
      <c r="A143" s="113"/>
      <c r="B143" s="113"/>
      <c r="C143" s="183"/>
      <c r="D143" s="291"/>
      <c r="E143" s="294"/>
      <c r="F143" s="295" t="s">
        <v>118</v>
      </c>
      <c r="G143" s="345"/>
      <c r="H143" s="322"/>
      <c r="I143" s="321"/>
      <c r="J143" s="322"/>
      <c r="K143" s="345"/>
      <c r="L143" s="323"/>
      <c r="M143" s="175"/>
      <c r="N143" s="238"/>
      <c r="O143" s="499"/>
      <c r="P143" s="241"/>
      <c r="Q143" s="2"/>
    </row>
    <row r="144" spans="1:17" s="87" customFormat="1" ht="10.050000000000001" customHeight="1">
      <c r="C144" s="474"/>
      <c r="D144" s="291"/>
      <c r="E144" s="361"/>
      <c r="F144" s="361"/>
      <c r="G144" s="357"/>
      <c r="H144" s="358"/>
      <c r="I144" s="358"/>
      <c r="J144" s="358"/>
      <c r="K144" s="357"/>
      <c r="L144" s="165"/>
      <c r="M144" s="319"/>
      <c r="N144" s="324"/>
      <c r="O144" s="302"/>
      <c r="P144" s="325"/>
    </row>
    <row r="145" spans="1:18" s="2" customFormat="1" ht="30" customHeight="1">
      <c r="A145" s="117"/>
      <c r="B145" s="117"/>
      <c r="C145" s="362"/>
      <c r="D145" s="299" t="s">
        <v>119</v>
      </c>
      <c r="E145" s="299"/>
      <c r="F145" s="299"/>
      <c r="G145" s="359"/>
      <c r="H145" s="432">
        <f>H140+H142</f>
        <v>57105.259999999995</v>
      </c>
      <c r="I145" s="293"/>
      <c r="J145" s="432">
        <v>33943.589999999997</v>
      </c>
      <c r="K145" s="346"/>
      <c r="L145" s="432">
        <f>L140+L142</f>
        <v>33649.929999999993</v>
      </c>
      <c r="M145" s="301"/>
      <c r="N145" s="303"/>
      <c r="O145" s="498">
        <f>L145-J145</f>
        <v>-293.66000000000349</v>
      </c>
      <c r="P145" s="371"/>
      <c r="Q145" s="304"/>
      <c r="R145" s="304"/>
    </row>
    <row r="146" spans="1:18" s="2" customFormat="1" ht="18" customHeight="1" thickBot="1">
      <c r="A146" s="1"/>
      <c r="B146" s="1"/>
      <c r="C146" s="363"/>
      <c r="D146" s="364"/>
      <c r="E146" s="365"/>
      <c r="F146" s="366"/>
      <c r="G146" s="367"/>
      <c r="H146" s="368"/>
      <c r="I146" s="369"/>
      <c r="J146" s="368"/>
      <c r="K146" s="367"/>
      <c r="L146" s="373"/>
      <c r="M146" s="370"/>
      <c r="N146" s="368"/>
      <c r="O146" s="389" t="s">
        <v>72</v>
      </c>
      <c r="P146" s="372"/>
      <c r="Q146" s="304"/>
      <c r="R146" s="304"/>
    </row>
    <row r="147" spans="1:18" s="2" customFormat="1" ht="19.95" customHeight="1" thickTop="1">
      <c r="A147" s="1"/>
      <c r="B147" s="1"/>
      <c r="C147" s="291"/>
      <c r="D147" s="291"/>
      <c r="E147" s="305"/>
      <c r="F147" s="295"/>
      <c r="G147" s="347"/>
      <c r="H147" s="296"/>
      <c r="I147" s="297"/>
      <c r="J147" s="296"/>
      <c r="K147" s="347"/>
      <c r="L147" s="360"/>
      <c r="M147" s="301"/>
      <c r="N147" s="296"/>
      <c r="O147" s="302"/>
      <c r="P147" s="302"/>
      <c r="Q147" s="304"/>
      <c r="R147" s="304"/>
    </row>
    <row r="148" spans="1:18" s="2" customFormat="1" ht="19.95" customHeight="1">
      <c r="A148" s="1"/>
      <c r="B148" s="1"/>
      <c r="C148" s="291"/>
      <c r="D148" s="291"/>
      <c r="E148" s="305"/>
      <c r="F148" s="295"/>
      <c r="G148" s="347"/>
      <c r="H148" s="296"/>
      <c r="I148" s="297"/>
      <c r="J148" s="296"/>
      <c r="K148" s="347"/>
      <c r="L148" s="360"/>
      <c r="M148" s="301"/>
      <c r="N148" s="505" t="s">
        <v>174</v>
      </c>
      <c r="O148" s="500"/>
      <c r="P148" s="302"/>
      <c r="Q148" s="304"/>
      <c r="R148" s="304"/>
    </row>
    <row r="149" spans="1:18" s="2" customFormat="1" ht="19.95" customHeight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N149" s="501" t="s">
        <v>173</v>
      </c>
      <c r="O149" s="503">
        <f>O106</f>
        <v>-1627</v>
      </c>
      <c r="P149" s="302"/>
      <c r="Q149" s="304"/>
      <c r="R149" s="304"/>
    </row>
    <row r="150" spans="1:18" ht="19.95" customHeight="1">
      <c r="C150" s="117"/>
      <c r="D150" s="23"/>
      <c r="E150" s="23"/>
      <c r="F150" s="1017" t="s">
        <v>120</v>
      </c>
      <c r="G150" s="1017"/>
      <c r="H150" s="1017"/>
      <c r="I150" s="23"/>
      <c r="M150" s="113"/>
      <c r="N150" s="501"/>
      <c r="O150" s="503"/>
      <c r="P150" s="307"/>
    </row>
    <row r="151" spans="1:18" ht="19.95" customHeight="1" thickBot="1">
      <c r="J151" s="308"/>
      <c r="L151"/>
      <c r="M151"/>
      <c r="N151" s="501" t="s">
        <v>191</v>
      </c>
      <c r="O151" s="503">
        <f>O140</f>
        <v>-1627</v>
      </c>
      <c r="P151" s="306"/>
    </row>
    <row r="152" spans="1:18" ht="19.95" customHeight="1" thickBot="1">
      <c r="C152"/>
      <c r="D152"/>
      <c r="E152" s="439"/>
      <c r="F152" s="440" t="s">
        <v>121</v>
      </c>
      <c r="G152" s="441"/>
      <c r="H152" s="442"/>
      <c r="I152" s="442"/>
      <c r="J152" s="442"/>
      <c r="K152" s="441"/>
      <c r="L152" s="442"/>
      <c r="M152" s="443"/>
      <c r="N152" s="501" t="s">
        <v>175</v>
      </c>
      <c r="O152" s="503">
        <f>O142</f>
        <v>1333.3399999999965</v>
      </c>
      <c r="P152" s="377"/>
      <c r="Q152" s="304"/>
    </row>
    <row r="153" spans="1:18" ht="19.95" customHeight="1" thickBot="1">
      <c r="C153"/>
      <c r="D153"/>
      <c r="E153" s="444"/>
      <c r="F153" s="445" t="s">
        <v>145</v>
      </c>
      <c r="G153" s="446"/>
      <c r="H153" s="447"/>
      <c r="I153" s="447"/>
      <c r="J153" s="447"/>
      <c r="K153" s="446"/>
      <c r="L153" s="448">
        <v>40000</v>
      </c>
      <c r="M153" s="449"/>
      <c r="N153" s="504" t="s">
        <v>172</v>
      </c>
      <c r="O153" s="502">
        <f>SUM(O151:O152)</f>
        <v>-293.66000000000349</v>
      </c>
      <c r="P153" s="375"/>
      <c r="Q153" s="304"/>
    </row>
    <row r="154" spans="1:18" ht="19.95" customHeight="1">
      <c r="C154"/>
      <c r="D154"/>
      <c r="E154" s="450"/>
      <c r="F154" s="451" t="s">
        <v>122</v>
      </c>
      <c r="G154" s="446"/>
      <c r="H154" s="447"/>
      <c r="I154" s="447"/>
      <c r="J154" s="447"/>
      <c r="K154" s="446"/>
      <c r="L154" s="452">
        <v>1265</v>
      </c>
      <c r="M154" s="449"/>
      <c r="N154" s="164"/>
      <c r="O154" s="375"/>
      <c r="P154" s="375"/>
      <c r="Q154" s="304"/>
    </row>
    <row r="155" spans="1:18" ht="19.95" customHeight="1">
      <c r="C155"/>
      <c r="D155"/>
      <c r="E155" s="450"/>
      <c r="F155" s="453" t="s">
        <v>123</v>
      </c>
      <c r="G155" s="454"/>
      <c r="H155" s="453"/>
      <c r="I155" s="453"/>
      <c r="J155" s="453"/>
      <c r="K155" s="454"/>
      <c r="L155" s="455">
        <f t="shared" ref="L155" si="9">SUM(L153:L154)</f>
        <v>41265</v>
      </c>
      <c r="M155" s="449"/>
      <c r="N155" s="378"/>
      <c r="O155" s="375"/>
      <c r="P155" s="375"/>
      <c r="Q155" s="304"/>
    </row>
    <row r="156" spans="1:18" ht="19.95" customHeight="1">
      <c r="C156"/>
      <c r="D156"/>
      <c r="E156" s="450"/>
      <c r="F156" s="447" t="s">
        <v>124</v>
      </c>
      <c r="G156" s="446"/>
      <c r="H156" s="456"/>
      <c r="I156" s="447"/>
      <c r="J156" s="447"/>
      <c r="K156" s="457" t="s">
        <v>146</v>
      </c>
      <c r="L156" s="452">
        <v>-5333.33</v>
      </c>
      <c r="M156" s="449"/>
      <c r="N156" s="164"/>
      <c r="O156" s="375"/>
      <c r="P156" s="375"/>
      <c r="Q156" s="304"/>
    </row>
    <row r="157" spans="1:18" ht="19.95" customHeight="1">
      <c r="C157"/>
      <c r="D157"/>
      <c r="E157" s="450"/>
      <c r="F157" s="447" t="s">
        <v>125</v>
      </c>
      <c r="G157" s="446"/>
      <c r="H157" s="456"/>
      <c r="I157" s="447"/>
      <c r="J157" s="447"/>
      <c r="K157" s="457" t="s">
        <v>146</v>
      </c>
      <c r="L157" s="452">
        <v>-299</v>
      </c>
      <c r="M157" s="449"/>
      <c r="N157" s="164"/>
      <c r="O157" s="375"/>
      <c r="P157" s="375"/>
      <c r="Q157" s="304"/>
    </row>
    <row r="158" spans="1:18" ht="19.95" customHeight="1">
      <c r="C158"/>
      <c r="D158"/>
      <c r="E158" s="458"/>
      <c r="F158" s="459" t="s">
        <v>126</v>
      </c>
      <c r="G158" s="460"/>
      <c r="H158" s="459"/>
      <c r="I158" s="459"/>
      <c r="J158" s="459"/>
      <c r="K158" s="461" t="s">
        <v>127</v>
      </c>
      <c r="L158" s="462">
        <f>L154+L157</f>
        <v>966</v>
      </c>
      <c r="M158" s="449"/>
      <c r="N158" s="379"/>
      <c r="O158" s="375"/>
      <c r="P158" s="375"/>
      <c r="Q158" s="304"/>
    </row>
    <row r="159" spans="1:18" ht="19.95" customHeight="1">
      <c r="C159"/>
      <c r="D159"/>
      <c r="E159" s="450"/>
      <c r="F159" s="463" t="s">
        <v>128</v>
      </c>
      <c r="G159" s="464"/>
      <c r="H159" s="463"/>
      <c r="I159" s="463"/>
      <c r="J159" s="463"/>
      <c r="K159" s="465" t="s">
        <v>127</v>
      </c>
      <c r="L159" s="466">
        <f>L153+L156</f>
        <v>34666.67</v>
      </c>
      <c r="M159" s="467"/>
      <c r="N159" s="379"/>
      <c r="O159" s="376"/>
      <c r="P159" s="376"/>
      <c r="Q159" s="304"/>
    </row>
    <row r="160" spans="1:18" ht="19.95" customHeight="1">
      <c r="C160"/>
      <c r="D160"/>
      <c r="E160" s="450"/>
      <c r="F160" s="463" t="s">
        <v>129</v>
      </c>
      <c r="G160" s="464"/>
      <c r="H160" s="463"/>
      <c r="I160" s="463"/>
      <c r="J160" s="463"/>
      <c r="K160" s="465" t="s">
        <v>127</v>
      </c>
      <c r="L160" s="468">
        <f>SUM(L158:L159)</f>
        <v>35632.67</v>
      </c>
      <c r="M160" s="467"/>
      <c r="N160" s="380"/>
      <c r="O160" s="376"/>
      <c r="P160" s="376"/>
      <c r="Q160" s="304"/>
    </row>
    <row r="161" spans="3:17" ht="19.95" customHeight="1" thickBot="1">
      <c r="C161"/>
      <c r="D161"/>
      <c r="E161" s="469"/>
      <c r="F161" s="470"/>
      <c r="G161" s="471"/>
      <c r="H161" s="470"/>
      <c r="I161" s="470"/>
      <c r="J161" s="470"/>
      <c r="K161" s="471"/>
      <c r="L161" s="472" t="s">
        <v>147</v>
      </c>
      <c r="M161" s="473"/>
      <c r="N161" s="381"/>
      <c r="O161" s="376"/>
      <c r="P161" s="376"/>
      <c r="Q161" s="304"/>
    </row>
    <row r="162" spans="3:17" ht="10.050000000000001" customHeight="1">
      <c r="C162" s="309"/>
      <c r="D162" s="128"/>
      <c r="E162" s="128"/>
      <c r="F162" s="310"/>
      <c r="G162" s="348"/>
      <c r="H162" s="128"/>
      <c r="I162" s="128"/>
      <c r="J162" s="311"/>
      <c r="K162" s="348"/>
      <c r="L162" s="312"/>
      <c r="M162" s="312"/>
      <c r="N162" s="313"/>
      <c r="O162" s="313"/>
      <c r="P162" s="313"/>
    </row>
    <row r="163" spans="3:17" ht="19.95" customHeight="1">
      <c r="C163" s="314"/>
      <c r="D163" s="315" t="s">
        <v>130</v>
      </c>
      <c r="E163" s="316">
        <v>1</v>
      </c>
      <c r="F163" s="390" t="s">
        <v>143</v>
      </c>
      <c r="G163" s="391"/>
      <c r="H163" s="318"/>
      <c r="I163" s="317"/>
      <c r="J163" s="318"/>
      <c r="K163" s="349"/>
      <c r="L163" s="317"/>
      <c r="M163" s="317"/>
      <c r="N163" s="314"/>
      <c r="O163" s="314"/>
      <c r="P163" s="314"/>
    </row>
    <row r="164" spans="3:17" ht="19.95" customHeight="1">
      <c r="D164" s="315"/>
      <c r="E164" s="316">
        <v>2</v>
      </c>
      <c r="F164" s="390" t="s">
        <v>144</v>
      </c>
      <c r="G164" s="391"/>
      <c r="H164" s="318"/>
      <c r="I164" s="317"/>
      <c r="J164" s="318"/>
      <c r="K164" s="349"/>
      <c r="L164" s="317"/>
      <c r="M164" s="317"/>
      <c r="P164" s="2"/>
    </row>
  </sheetData>
  <mergeCells count="1">
    <mergeCell ref="F150:H150"/>
  </mergeCells>
  <phoneticPr fontId="22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940A-B831-F447-9B69-4D739F26C787}">
  <dimension ref="A1:HW166"/>
  <sheetViews>
    <sheetView topLeftCell="B107" zoomScaleNormal="100" zoomScaleSheetLayoutView="90" workbookViewId="0">
      <selection activeCell="J142" sqref="J142"/>
    </sheetView>
  </sheetViews>
  <sheetFormatPr defaultColWidth="11" defaultRowHeight="19.95" customHeight="1"/>
  <cols>
    <col min="1" max="1" width="11.69921875" style="529" hidden="1" customWidth="1"/>
    <col min="2" max="2" width="2.796875" style="529" customWidth="1"/>
    <col min="3" max="3" width="1.69921875" style="529" customWidth="1"/>
    <col min="4" max="4" width="8.19921875" style="530" customWidth="1"/>
    <col min="5" max="5" width="1.296875" style="530" customWidth="1"/>
    <col min="6" max="6" width="59" style="530" customWidth="1"/>
    <col min="7" max="7" width="6.69921875" style="531" customWidth="1"/>
    <col min="8" max="8" width="24.19921875" style="530" customWidth="1"/>
    <col min="9" max="9" width="3.69921875" style="530" customWidth="1"/>
    <col min="10" max="10" width="21.5" style="530" customWidth="1"/>
    <col min="11" max="11" width="10" style="531" customWidth="1"/>
    <col min="12" max="12" width="26.296875" style="530" customWidth="1"/>
    <col min="13" max="13" width="5" style="530" customWidth="1"/>
    <col min="14" max="14" width="72.19921875" style="530" customWidth="1"/>
    <col min="15" max="15" width="17.796875" style="530" customWidth="1"/>
    <col min="16" max="16" width="1.5" style="532" customWidth="1"/>
    <col min="17" max="17" width="14.5" style="530" customWidth="1"/>
    <col min="18" max="18" width="3" style="530" customWidth="1"/>
    <col min="19" max="19" width="65.69921875" style="530" customWidth="1"/>
    <col min="20" max="231" width="10.19921875" style="530" customWidth="1"/>
    <col min="232" max="16384" width="11" style="529"/>
  </cols>
  <sheetData>
    <row r="1" spans="1:32" ht="19.95" customHeight="1" thickBot="1"/>
    <row r="2" spans="1:32" ht="4.95" customHeight="1" thickTop="1" thickBot="1">
      <c r="A2" s="533"/>
      <c r="B2" s="533"/>
      <c r="C2" s="534"/>
      <c r="D2" s="535"/>
      <c r="E2" s="535"/>
      <c r="F2" s="535"/>
      <c r="G2" s="536"/>
      <c r="H2" s="535"/>
      <c r="I2" s="535"/>
      <c r="J2" s="535"/>
      <c r="K2" s="536"/>
      <c r="L2" s="535"/>
      <c r="M2" s="535"/>
      <c r="N2" s="535"/>
      <c r="O2" s="535"/>
      <c r="P2" s="537"/>
    </row>
    <row r="3" spans="1:32" s="530" customFormat="1" ht="19.95" customHeight="1" thickBot="1">
      <c r="A3" s="538"/>
      <c r="B3" s="538"/>
      <c r="C3" s="538"/>
      <c r="D3" s="539" t="s">
        <v>0</v>
      </c>
      <c r="E3" s="540"/>
      <c r="F3" s="540"/>
      <c r="G3" s="541"/>
      <c r="H3" s="542"/>
      <c r="I3" s="543"/>
      <c r="J3" s="543"/>
      <c r="K3" s="544"/>
      <c r="L3" s="545"/>
      <c r="M3" s="545"/>
      <c r="N3" s="546" t="s">
        <v>192</v>
      </c>
      <c r="O3" s="547"/>
      <c r="P3" s="548"/>
    </row>
    <row r="4" spans="1:32" s="530" customFormat="1" ht="25.05" customHeight="1" thickTop="1">
      <c r="A4" s="538"/>
      <c r="B4" s="538"/>
      <c r="C4" s="538"/>
      <c r="D4" s="549"/>
      <c r="E4" s="549"/>
      <c r="F4" s="550" t="s">
        <v>103</v>
      </c>
      <c r="G4" s="551"/>
      <c r="H4" s="545"/>
      <c r="I4" s="545"/>
      <c r="J4" s="545"/>
      <c r="K4" s="551"/>
      <c r="L4" s="545"/>
      <c r="M4" s="545"/>
      <c r="N4" s="552" t="s">
        <v>193</v>
      </c>
      <c r="O4" s="553"/>
      <c r="P4" s="554"/>
      <c r="Q4" s="555" t="s">
        <v>76</v>
      </c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</row>
    <row r="5" spans="1:32" s="572" customFormat="1" ht="16.05" customHeight="1">
      <c r="A5" s="557"/>
      <c r="B5" s="557"/>
      <c r="C5" s="557"/>
      <c r="D5" s="558"/>
      <c r="E5" s="559"/>
      <c r="F5" s="560"/>
      <c r="G5" s="561"/>
      <c r="H5" s="562" t="s">
        <v>138</v>
      </c>
      <c r="I5" s="563"/>
      <c r="J5" s="564" t="s">
        <v>2</v>
      </c>
      <c r="K5" s="561"/>
      <c r="L5" s="565" t="s">
        <v>3</v>
      </c>
      <c r="M5" s="566"/>
      <c r="N5" s="567"/>
      <c r="O5" s="568"/>
      <c r="P5" s="569"/>
      <c r="Q5" s="570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</row>
    <row r="6" spans="1:32" s="572" customFormat="1" ht="16.05" customHeight="1">
      <c r="A6" s="557"/>
      <c r="B6" s="557"/>
      <c r="C6" s="557"/>
      <c r="D6" s="573" t="s">
        <v>4</v>
      </c>
      <c r="E6" s="574"/>
      <c r="F6" s="575" t="s">
        <v>5</v>
      </c>
      <c r="G6" s="576"/>
      <c r="H6" s="577" t="s">
        <v>6</v>
      </c>
      <c r="I6" s="563"/>
      <c r="J6" s="578" t="s">
        <v>79</v>
      </c>
      <c r="K6" s="576"/>
      <c r="L6" s="579" t="s">
        <v>7</v>
      </c>
      <c r="M6" s="566"/>
      <c r="N6" s="580" t="s">
        <v>8</v>
      </c>
      <c r="O6" s="581" t="s">
        <v>80</v>
      </c>
      <c r="P6" s="569"/>
      <c r="Q6" s="570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</row>
    <row r="7" spans="1:32" s="572" customFormat="1" ht="16.05" customHeight="1">
      <c r="A7" s="557"/>
      <c r="B7" s="557"/>
      <c r="C7" s="557"/>
      <c r="D7" s="582"/>
      <c r="E7" s="583"/>
      <c r="F7" s="584"/>
      <c r="G7" s="561"/>
      <c r="H7" s="585" t="s">
        <v>105</v>
      </c>
      <c r="I7" s="563"/>
      <c r="J7" s="586" t="s">
        <v>159</v>
      </c>
      <c r="K7" s="561"/>
      <c r="L7" s="587" t="s">
        <v>105</v>
      </c>
      <c r="M7" s="566"/>
      <c r="N7" s="567"/>
      <c r="O7" s="581"/>
      <c r="P7" s="569"/>
      <c r="Q7" s="570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71"/>
      <c r="AD7" s="571"/>
      <c r="AE7" s="571"/>
      <c r="AF7" s="571"/>
    </row>
    <row r="8" spans="1:32" s="572" customFormat="1" ht="16.95" customHeight="1">
      <c r="A8" s="557"/>
      <c r="B8" s="557"/>
      <c r="C8" s="557"/>
      <c r="D8" s="573"/>
      <c r="E8" s="574"/>
      <c r="F8" s="588" t="s">
        <v>104</v>
      </c>
      <c r="G8" s="589"/>
      <c r="H8" s="590"/>
      <c r="I8" s="591"/>
      <c r="J8" s="591"/>
      <c r="K8" s="589"/>
      <c r="L8" s="591"/>
      <c r="M8" s="567"/>
      <c r="N8" s="567"/>
      <c r="O8" s="592"/>
      <c r="P8" s="569"/>
      <c r="Q8" s="593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</row>
    <row r="9" spans="1:32" s="609" customFormat="1" ht="16.95" customHeight="1">
      <c r="A9" s="594"/>
      <c r="B9" s="594"/>
      <c r="C9" s="594"/>
      <c r="D9" s="595">
        <v>4101</v>
      </c>
      <c r="E9" s="596"/>
      <c r="F9" s="597" t="s">
        <v>9</v>
      </c>
      <c r="G9" s="598"/>
      <c r="H9" s="599">
        <v>35650</v>
      </c>
      <c r="I9" s="600"/>
      <c r="J9" s="601">
        <v>16840</v>
      </c>
      <c r="K9" s="598"/>
      <c r="L9" s="602">
        <v>35650</v>
      </c>
      <c r="M9" s="603"/>
      <c r="N9" s="604"/>
      <c r="O9" s="605">
        <f>L9-H9</f>
        <v>0</v>
      </c>
      <c r="P9" s="606"/>
      <c r="Q9" s="607" t="s">
        <v>77</v>
      </c>
      <c r="R9" s="608"/>
      <c r="S9" s="608"/>
      <c r="T9" s="608"/>
      <c r="U9" s="608"/>
      <c r="V9" s="608"/>
      <c r="W9" s="608"/>
      <c r="X9" s="608"/>
      <c r="Y9" s="608"/>
      <c r="Z9" s="608"/>
      <c r="AA9" s="608"/>
      <c r="AB9" s="608"/>
      <c r="AC9" s="608"/>
      <c r="AD9" s="608"/>
      <c r="AE9" s="608"/>
      <c r="AF9" s="608"/>
    </row>
    <row r="10" spans="1:32" s="609" customFormat="1" ht="16.95" customHeight="1">
      <c r="A10" s="594"/>
      <c r="B10" s="594"/>
      <c r="C10" s="594"/>
      <c r="D10" s="595">
        <v>4102</v>
      </c>
      <c r="E10" s="596"/>
      <c r="F10" s="597" t="s">
        <v>10</v>
      </c>
      <c r="G10" s="598"/>
      <c r="H10" s="610">
        <v>600</v>
      </c>
      <c r="I10" s="600"/>
      <c r="J10" s="600">
        <v>108</v>
      </c>
      <c r="K10" s="598"/>
      <c r="L10" s="611">
        <v>600</v>
      </c>
      <c r="M10" s="543"/>
      <c r="N10" s="604"/>
      <c r="O10" s="612">
        <f>L10-H10</f>
        <v>0</v>
      </c>
      <c r="P10" s="606"/>
      <c r="Q10" s="607"/>
      <c r="R10" s="608"/>
      <c r="S10" s="608"/>
      <c r="T10" s="608"/>
      <c r="U10" s="608"/>
      <c r="V10" s="608"/>
      <c r="W10" s="608"/>
      <c r="X10" s="608"/>
      <c r="Y10" s="608"/>
      <c r="Z10" s="608"/>
      <c r="AA10" s="608"/>
      <c r="AB10" s="608"/>
      <c r="AC10" s="608"/>
      <c r="AD10" s="608"/>
      <c r="AE10" s="608"/>
      <c r="AF10" s="608"/>
    </row>
    <row r="11" spans="1:32" s="609" customFormat="1" ht="16.95" customHeight="1">
      <c r="A11" s="594"/>
      <c r="B11" s="594"/>
      <c r="C11" s="594"/>
      <c r="D11" s="595">
        <v>4103</v>
      </c>
      <c r="E11" s="596"/>
      <c r="F11" s="597" t="s">
        <v>83</v>
      </c>
      <c r="G11" s="598"/>
      <c r="H11" s="599">
        <v>750</v>
      </c>
      <c r="I11" s="600"/>
      <c r="J11" s="600">
        <v>87</v>
      </c>
      <c r="K11" s="598"/>
      <c r="L11" s="611">
        <v>750</v>
      </c>
      <c r="M11" s="543"/>
      <c r="N11" s="604"/>
      <c r="O11" s="612">
        <f>L11-H11</f>
        <v>0</v>
      </c>
      <c r="P11" s="606"/>
      <c r="Q11" s="607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</row>
    <row r="12" spans="1:32" s="609" customFormat="1" ht="16.95" customHeight="1">
      <c r="A12" s="594"/>
      <c r="B12" s="594"/>
      <c r="C12" s="594"/>
      <c r="D12" s="613"/>
      <c r="E12" s="614"/>
      <c r="F12" s="615"/>
      <c r="G12" s="589">
        <f>H12/H87</f>
        <v>0.23833449279843344</v>
      </c>
      <c r="H12" s="616">
        <v>37000</v>
      </c>
      <c r="I12" s="617"/>
      <c r="J12" s="618">
        <f>SUM(J9:J11)</f>
        <v>17035</v>
      </c>
      <c r="K12" s="589">
        <f>L12/L87</f>
        <v>0.2788632508882925</v>
      </c>
      <c r="L12" s="618">
        <f>SUM(L9:L11)</f>
        <v>37000</v>
      </c>
      <c r="M12" s="619"/>
      <c r="N12" s="620"/>
      <c r="O12" s="621">
        <f>SUM(O9:O10)</f>
        <v>0</v>
      </c>
      <c r="P12" s="606"/>
      <c r="Q12" s="607"/>
      <c r="R12" s="608"/>
      <c r="T12" s="608"/>
      <c r="U12" s="608"/>
      <c r="V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</row>
    <row r="13" spans="1:32" s="572" customFormat="1" ht="16.95" customHeight="1">
      <c r="A13" s="557"/>
      <c r="B13" s="557"/>
      <c r="C13" s="557"/>
      <c r="D13" s="573"/>
      <c r="E13" s="574"/>
      <c r="F13" s="588" t="s">
        <v>11</v>
      </c>
      <c r="G13" s="589"/>
      <c r="H13" s="590"/>
      <c r="I13" s="591"/>
      <c r="J13" s="591"/>
      <c r="K13" s="589"/>
      <c r="L13" s="591"/>
      <c r="M13" s="567"/>
      <c r="N13" s="622"/>
      <c r="O13" s="590"/>
      <c r="P13" s="569"/>
      <c r="Q13" s="570"/>
      <c r="R13" s="571"/>
      <c r="S13" s="623" t="s">
        <v>153</v>
      </c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</row>
    <row r="14" spans="1:32" s="609" customFormat="1" ht="16.95" customHeight="1">
      <c r="A14" s="594"/>
      <c r="B14" s="594"/>
      <c r="C14" s="594"/>
      <c r="D14" s="595">
        <v>4110</v>
      </c>
      <c r="E14" s="596"/>
      <c r="F14" s="597" t="s">
        <v>12</v>
      </c>
      <c r="G14" s="589"/>
      <c r="H14" s="599">
        <v>1200</v>
      </c>
      <c r="I14" s="624" t="s">
        <v>24</v>
      </c>
      <c r="J14" s="625">
        <v>1568</v>
      </c>
      <c r="K14" s="589"/>
      <c r="L14" s="602">
        <v>1568</v>
      </c>
      <c r="M14" s="543"/>
      <c r="N14" s="626" t="s">
        <v>150</v>
      </c>
      <c r="O14" s="605">
        <f t="shared" ref="O14:O30" si="0">L14-H14</f>
        <v>368</v>
      </c>
      <c r="P14" s="606"/>
      <c r="Q14" s="607"/>
      <c r="R14" s="627" t="s">
        <v>24</v>
      </c>
      <c r="S14" s="628" t="s">
        <v>140</v>
      </c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</row>
    <row r="15" spans="1:32" s="609" customFormat="1" ht="16.95" customHeight="1">
      <c r="A15" s="594"/>
      <c r="B15" s="594"/>
      <c r="C15" s="594"/>
      <c r="D15" s="595">
        <v>4115</v>
      </c>
      <c r="E15" s="596"/>
      <c r="F15" s="597" t="s">
        <v>13</v>
      </c>
      <c r="G15" s="589"/>
      <c r="H15" s="599">
        <v>650</v>
      </c>
      <c r="I15" s="624" t="s">
        <v>24</v>
      </c>
      <c r="J15" s="625">
        <v>20</v>
      </c>
      <c r="K15" s="589"/>
      <c r="L15" s="602">
        <v>650</v>
      </c>
      <c r="M15" s="543"/>
      <c r="N15" s="629"/>
      <c r="O15" s="605">
        <f t="shared" si="0"/>
        <v>0</v>
      </c>
      <c r="P15" s="606"/>
      <c r="Q15" s="607"/>
      <c r="R15" s="627" t="s">
        <v>24</v>
      </c>
      <c r="S15" s="630" t="s">
        <v>139</v>
      </c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</row>
    <row r="16" spans="1:32" s="609" customFormat="1" ht="16.95" customHeight="1">
      <c r="A16" s="594"/>
      <c r="B16" s="594"/>
      <c r="C16" s="594"/>
      <c r="D16" s="595">
        <v>4116</v>
      </c>
      <c r="E16" s="596"/>
      <c r="F16" s="597" t="s">
        <v>14</v>
      </c>
      <c r="G16" s="589"/>
      <c r="H16" s="599">
        <v>50</v>
      </c>
      <c r="I16" s="624" t="s">
        <v>24</v>
      </c>
      <c r="J16" s="625">
        <v>20</v>
      </c>
      <c r="K16" s="589"/>
      <c r="L16" s="602">
        <v>50</v>
      </c>
      <c r="M16" s="543"/>
      <c r="N16" s="629"/>
      <c r="O16" s="605">
        <f t="shared" si="0"/>
        <v>0</v>
      </c>
      <c r="P16" s="606"/>
      <c r="Q16" s="607"/>
      <c r="R16" s="627" t="s">
        <v>24</v>
      </c>
      <c r="S16" s="630" t="s">
        <v>141</v>
      </c>
      <c r="T16" s="608"/>
      <c r="U16" s="608"/>
      <c r="V16" s="608"/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</row>
    <row r="17" spans="1:32" s="609" customFormat="1" ht="16.95" customHeight="1">
      <c r="A17" s="594"/>
      <c r="B17" s="594"/>
      <c r="C17" s="594"/>
      <c r="D17" s="595">
        <v>4117</v>
      </c>
      <c r="E17" s="596"/>
      <c r="F17" s="597" t="s">
        <v>73</v>
      </c>
      <c r="G17" s="589"/>
      <c r="H17" s="599">
        <v>150</v>
      </c>
      <c r="I17" s="624" t="s">
        <v>24</v>
      </c>
      <c r="J17" s="625">
        <v>64</v>
      </c>
      <c r="K17" s="589"/>
      <c r="L17" s="602">
        <v>150</v>
      </c>
      <c r="M17" s="543"/>
      <c r="N17" s="629"/>
      <c r="O17" s="605">
        <f t="shared" si="0"/>
        <v>0</v>
      </c>
      <c r="P17" s="606"/>
      <c r="Q17" s="607"/>
      <c r="R17" s="627" t="s">
        <v>24</v>
      </c>
      <c r="S17" s="630" t="s">
        <v>142</v>
      </c>
      <c r="T17" s="608"/>
      <c r="U17" s="608"/>
      <c r="V17" s="608"/>
      <c r="W17" s="608"/>
      <c r="X17" s="608"/>
      <c r="Y17" s="608"/>
      <c r="Z17" s="608"/>
      <c r="AA17" s="608"/>
      <c r="AB17" s="608"/>
      <c r="AC17" s="608"/>
      <c r="AD17" s="608"/>
      <c r="AE17" s="608"/>
      <c r="AF17" s="608"/>
    </row>
    <row r="18" spans="1:32" s="609" customFormat="1" ht="16.95" customHeight="1">
      <c r="A18" s="594"/>
      <c r="B18" s="594"/>
      <c r="C18" s="594"/>
      <c r="D18" s="595">
        <v>4120</v>
      </c>
      <c r="E18" s="596"/>
      <c r="F18" s="597" t="s">
        <v>15</v>
      </c>
      <c r="G18" s="589"/>
      <c r="H18" s="599">
        <v>1000</v>
      </c>
      <c r="I18" s="600"/>
      <c r="J18" s="601">
        <f>948-61</f>
        <v>887</v>
      </c>
      <c r="K18" s="589"/>
      <c r="L18" s="602">
        <v>887</v>
      </c>
      <c r="M18" s="543"/>
      <c r="N18" s="631" t="s">
        <v>149</v>
      </c>
      <c r="O18" s="605">
        <f t="shared" si="0"/>
        <v>-113</v>
      </c>
      <c r="P18" s="606"/>
      <c r="Q18" s="607"/>
      <c r="R18" s="608" t="s">
        <v>24</v>
      </c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</row>
    <row r="19" spans="1:32" s="609" customFormat="1" ht="16.95" customHeight="1">
      <c r="A19" s="594"/>
      <c r="B19" s="594"/>
      <c r="C19" s="594"/>
      <c r="D19" s="595">
        <v>4124</v>
      </c>
      <c r="E19" s="596"/>
      <c r="F19" s="597" t="s">
        <v>16</v>
      </c>
      <c r="G19" s="589"/>
      <c r="H19" s="599">
        <v>1100</v>
      </c>
      <c r="I19" s="600"/>
      <c r="J19" s="601">
        <v>70</v>
      </c>
      <c r="K19" s="589"/>
      <c r="L19" s="602">
        <v>1100</v>
      </c>
      <c r="M19" s="543"/>
      <c r="N19" s="632"/>
      <c r="O19" s="605">
        <f t="shared" si="0"/>
        <v>0</v>
      </c>
      <c r="P19" s="606"/>
      <c r="Q19" s="607"/>
      <c r="R19" s="608"/>
      <c r="S19" s="608"/>
      <c r="T19" s="608"/>
      <c r="U19" s="608"/>
      <c r="V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</row>
    <row r="20" spans="1:32" s="609" customFormat="1" ht="16.95" customHeight="1">
      <c r="A20" s="594"/>
      <c r="B20" s="594"/>
      <c r="C20" s="594"/>
      <c r="D20" s="595">
        <v>4125</v>
      </c>
      <c r="E20" s="596"/>
      <c r="F20" s="597" t="s">
        <v>84</v>
      </c>
      <c r="G20" s="589"/>
      <c r="H20" s="599">
        <v>800</v>
      </c>
      <c r="I20" s="600"/>
      <c r="J20" s="625"/>
      <c r="K20" s="589"/>
      <c r="L20" s="602">
        <v>600</v>
      </c>
      <c r="M20" s="543"/>
      <c r="N20" s="633" t="s">
        <v>176</v>
      </c>
      <c r="O20" s="605">
        <f t="shared" si="0"/>
        <v>-200</v>
      </c>
      <c r="P20" s="606"/>
      <c r="Q20" s="607">
        <f>66</f>
        <v>66</v>
      </c>
      <c r="R20" s="608"/>
      <c r="S20" s="608"/>
      <c r="T20" s="608"/>
      <c r="U20" s="608"/>
      <c r="V20" s="608"/>
      <c r="W20" s="608"/>
      <c r="X20" s="608"/>
      <c r="Y20" s="608"/>
      <c r="Z20" s="608"/>
      <c r="AA20" s="608"/>
      <c r="AB20" s="608"/>
      <c r="AC20" s="608"/>
      <c r="AD20" s="608"/>
      <c r="AE20" s="608"/>
      <c r="AF20" s="608"/>
    </row>
    <row r="21" spans="1:32" s="609" customFormat="1" ht="16.95" customHeight="1">
      <c r="A21" s="594"/>
      <c r="B21" s="594"/>
      <c r="C21" s="594"/>
      <c r="D21" s="595">
        <v>4129</v>
      </c>
      <c r="E21" s="596"/>
      <c r="F21" s="597" t="s">
        <v>17</v>
      </c>
      <c r="G21" s="589"/>
      <c r="H21" s="599">
        <v>200</v>
      </c>
      <c r="I21" s="600"/>
      <c r="J21" s="601"/>
      <c r="K21" s="589"/>
      <c r="L21" s="602">
        <v>200</v>
      </c>
      <c r="M21" s="543"/>
      <c r="N21" s="634"/>
      <c r="O21" s="605">
        <f t="shared" si="0"/>
        <v>0</v>
      </c>
      <c r="P21" s="606"/>
      <c r="Q21" s="607"/>
      <c r="R21" s="608"/>
      <c r="S21" s="608"/>
      <c r="T21" s="608"/>
      <c r="U21" s="608"/>
      <c r="V21" s="608"/>
      <c r="W21" s="608"/>
      <c r="X21" s="608"/>
      <c r="Y21" s="608"/>
      <c r="Z21" s="608"/>
      <c r="AA21" s="608"/>
      <c r="AB21" s="608"/>
      <c r="AC21" s="608"/>
      <c r="AD21" s="608"/>
      <c r="AE21" s="608"/>
      <c r="AF21" s="608"/>
    </row>
    <row r="22" spans="1:32" s="609" customFormat="1" ht="16.95" customHeight="1">
      <c r="A22" s="594"/>
      <c r="B22" s="594"/>
      <c r="C22" s="594"/>
      <c r="D22" s="595">
        <v>4130</v>
      </c>
      <c r="E22" s="596"/>
      <c r="F22" s="597" t="s">
        <v>18</v>
      </c>
      <c r="G22" s="589"/>
      <c r="H22" s="599">
        <v>300</v>
      </c>
      <c r="I22" s="600"/>
      <c r="J22" s="601">
        <v>94</v>
      </c>
      <c r="K22" s="589"/>
      <c r="L22" s="602">
        <v>300</v>
      </c>
      <c r="M22" s="543"/>
      <c r="N22" s="634"/>
      <c r="O22" s="605">
        <f t="shared" si="0"/>
        <v>0</v>
      </c>
      <c r="P22" s="606"/>
      <c r="Q22" s="607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8"/>
      <c r="AD22" s="608"/>
      <c r="AE22" s="608"/>
      <c r="AF22" s="608"/>
    </row>
    <row r="23" spans="1:32" s="609" customFormat="1" ht="16.95" customHeight="1">
      <c r="A23" s="594"/>
      <c r="B23" s="594"/>
      <c r="C23" s="594"/>
      <c r="D23" s="595">
        <v>4135</v>
      </c>
      <c r="E23" s="596"/>
      <c r="F23" s="597" t="s">
        <v>85</v>
      </c>
      <c r="G23" s="589"/>
      <c r="H23" s="599">
        <v>600</v>
      </c>
      <c r="I23" s="600"/>
      <c r="J23" s="601">
        <f>236+61</f>
        <v>297</v>
      </c>
      <c r="K23" s="589"/>
      <c r="L23" s="602">
        <v>600</v>
      </c>
      <c r="M23" s="543"/>
      <c r="N23" s="634"/>
      <c r="O23" s="605">
        <f t="shared" si="0"/>
        <v>0</v>
      </c>
      <c r="P23" s="606"/>
      <c r="Q23" s="607"/>
      <c r="R23" s="608"/>
      <c r="S23" s="608"/>
      <c r="T23" s="608"/>
      <c r="U23" s="608"/>
      <c r="V23" s="608"/>
      <c r="W23" s="608"/>
      <c r="X23" s="608"/>
      <c r="Y23" s="608"/>
      <c r="Z23" s="608"/>
      <c r="AA23" s="608"/>
      <c r="AB23" s="608"/>
      <c r="AC23" s="608"/>
      <c r="AD23" s="608"/>
      <c r="AE23" s="608"/>
      <c r="AF23" s="608"/>
    </row>
    <row r="24" spans="1:32" s="609" customFormat="1" ht="16.95" customHeight="1">
      <c r="A24" s="594"/>
      <c r="B24" s="594"/>
      <c r="C24" s="594"/>
      <c r="D24" s="595">
        <v>4137</v>
      </c>
      <c r="E24" s="596"/>
      <c r="F24" s="597" t="s">
        <v>19</v>
      </c>
      <c r="G24" s="635"/>
      <c r="H24" s="599"/>
      <c r="I24" s="600"/>
      <c r="J24" s="636"/>
      <c r="K24" s="635"/>
      <c r="L24" s="602"/>
      <c r="M24" s="543"/>
      <c r="N24" s="634"/>
      <c r="O24" s="605">
        <f t="shared" si="0"/>
        <v>0</v>
      </c>
      <c r="P24" s="606"/>
      <c r="Q24" s="607"/>
      <c r="R24" s="608"/>
      <c r="S24" s="608"/>
      <c r="T24" s="608"/>
      <c r="U24" s="608"/>
      <c r="V24" s="608"/>
      <c r="W24" s="608"/>
      <c r="X24" s="608"/>
      <c r="Y24" s="608"/>
      <c r="Z24" s="608"/>
      <c r="AA24" s="608"/>
      <c r="AB24" s="608"/>
      <c r="AC24" s="608"/>
      <c r="AD24" s="608"/>
      <c r="AE24" s="608"/>
      <c r="AF24" s="608"/>
    </row>
    <row r="25" spans="1:32" s="609" customFormat="1" ht="16.95" customHeight="1">
      <c r="A25" s="594"/>
      <c r="B25" s="594"/>
      <c r="C25" s="594"/>
      <c r="D25" s="595">
        <v>4137</v>
      </c>
      <c r="E25" s="596"/>
      <c r="F25" s="597" t="s">
        <v>20</v>
      </c>
      <c r="G25" s="635"/>
      <c r="H25" s="599">
        <v>360</v>
      </c>
      <c r="I25" s="600"/>
      <c r="J25" s="636"/>
      <c r="K25" s="635"/>
      <c r="L25" s="602">
        <v>360</v>
      </c>
      <c r="M25" s="543"/>
      <c r="N25" s="637"/>
      <c r="O25" s="605">
        <f t="shared" si="0"/>
        <v>0</v>
      </c>
      <c r="P25" s="606"/>
      <c r="Q25" s="607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</row>
    <row r="26" spans="1:32" s="609" customFormat="1" ht="16.95" customHeight="1">
      <c r="A26" s="594"/>
      <c r="B26" s="594"/>
      <c r="C26" s="594"/>
      <c r="D26" s="595">
        <v>4137</v>
      </c>
      <c r="E26" s="596"/>
      <c r="F26" s="597" t="s">
        <v>21</v>
      </c>
      <c r="G26" s="635"/>
      <c r="H26" s="599"/>
      <c r="I26" s="600"/>
      <c r="J26" s="636"/>
      <c r="K26" s="635"/>
      <c r="L26" s="602"/>
      <c r="M26" s="543"/>
      <c r="N26" s="637"/>
      <c r="O26" s="605">
        <f t="shared" si="0"/>
        <v>0</v>
      </c>
      <c r="P26" s="606"/>
      <c r="Q26" s="607"/>
      <c r="R26" s="608"/>
      <c r="S26" s="608"/>
      <c r="T26" s="608"/>
      <c r="U26" s="608"/>
      <c r="V26" s="608"/>
      <c r="W26" s="608"/>
      <c r="X26" s="608"/>
      <c r="Y26" s="608"/>
      <c r="Z26" s="608"/>
      <c r="AA26" s="608"/>
      <c r="AB26" s="608"/>
      <c r="AC26" s="608"/>
      <c r="AD26" s="608"/>
      <c r="AE26" s="608"/>
      <c r="AF26" s="608"/>
    </row>
    <row r="27" spans="1:32" s="609" customFormat="1" ht="16.95" customHeight="1">
      <c r="A27" s="594"/>
      <c r="B27" s="594"/>
      <c r="C27" s="594"/>
      <c r="D27" s="595">
        <v>4140</v>
      </c>
      <c r="E27" s="596"/>
      <c r="F27" s="597" t="s">
        <v>22</v>
      </c>
      <c r="G27" s="589"/>
      <c r="H27" s="599">
        <v>50</v>
      </c>
      <c r="I27" s="600"/>
      <c r="J27" s="601">
        <v>24</v>
      </c>
      <c r="K27" s="589"/>
      <c r="L27" s="602">
        <v>50</v>
      </c>
      <c r="M27" s="543"/>
      <c r="N27" s="633" t="s">
        <v>196</v>
      </c>
      <c r="O27" s="605">
        <f t="shared" si="0"/>
        <v>0</v>
      </c>
      <c r="P27" s="606"/>
      <c r="Q27" s="607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</row>
    <row r="28" spans="1:32" s="609" customFormat="1" ht="16.95" customHeight="1">
      <c r="A28" s="594"/>
      <c r="B28" s="594"/>
      <c r="C28" s="594"/>
      <c r="D28" s="595">
        <v>4141</v>
      </c>
      <c r="E28" s="596"/>
      <c r="F28" s="597" t="s">
        <v>23</v>
      </c>
      <c r="G28" s="589"/>
      <c r="H28" s="599">
        <v>250</v>
      </c>
      <c r="I28" s="600"/>
      <c r="J28" s="601">
        <v>172</v>
      </c>
      <c r="K28" s="589"/>
      <c r="L28" s="602">
        <v>250</v>
      </c>
      <c r="M28" s="543"/>
      <c r="N28" s="637"/>
      <c r="O28" s="605">
        <f t="shared" si="0"/>
        <v>0</v>
      </c>
      <c r="P28" s="638"/>
      <c r="Q28" s="594"/>
    </row>
    <row r="29" spans="1:32" s="609" customFormat="1" ht="16.95" customHeight="1">
      <c r="A29" s="594"/>
      <c r="B29" s="594"/>
      <c r="C29" s="594"/>
      <c r="D29" s="595">
        <v>4142</v>
      </c>
      <c r="E29" s="596"/>
      <c r="F29" s="597" t="s">
        <v>86</v>
      </c>
      <c r="G29" s="589"/>
      <c r="H29" s="599">
        <v>250</v>
      </c>
      <c r="I29" s="600"/>
      <c r="J29" s="601">
        <v>276</v>
      </c>
      <c r="K29" s="589"/>
      <c r="L29" s="602">
        <v>340</v>
      </c>
      <c r="M29" s="543"/>
      <c r="N29" s="629" t="s">
        <v>154</v>
      </c>
      <c r="O29" s="605">
        <f t="shared" si="0"/>
        <v>90</v>
      </c>
      <c r="P29" s="638"/>
      <c r="Q29" s="594"/>
    </row>
    <row r="30" spans="1:32" s="609" customFormat="1" ht="16.95" customHeight="1">
      <c r="A30" s="594"/>
      <c r="B30" s="594"/>
      <c r="C30" s="594"/>
      <c r="D30" s="595">
        <v>4145</v>
      </c>
      <c r="E30" s="596"/>
      <c r="F30" s="597" t="s">
        <v>25</v>
      </c>
      <c r="G30" s="589"/>
      <c r="H30" s="599">
        <v>300</v>
      </c>
      <c r="I30" s="600"/>
      <c r="J30" s="625">
        <v>15</v>
      </c>
      <c r="K30" s="589"/>
      <c r="L30" s="602">
        <v>300</v>
      </c>
      <c r="M30" s="543"/>
      <c r="N30" s="637"/>
      <c r="O30" s="605">
        <f t="shared" si="0"/>
        <v>0</v>
      </c>
      <c r="P30" s="638"/>
      <c r="Q30" s="594"/>
    </row>
    <row r="31" spans="1:32" s="609" customFormat="1" ht="16.95" customHeight="1">
      <c r="A31" s="594"/>
      <c r="B31" s="594"/>
      <c r="C31" s="594"/>
      <c r="D31" s="595">
        <v>4146</v>
      </c>
      <c r="E31" s="596"/>
      <c r="F31" s="597" t="s">
        <v>26</v>
      </c>
      <c r="G31" s="589"/>
      <c r="H31" s="610">
        <v>240</v>
      </c>
      <c r="I31" s="600"/>
      <c r="J31" s="601">
        <v>22</v>
      </c>
      <c r="K31" s="589"/>
      <c r="L31" s="602">
        <v>240</v>
      </c>
      <c r="M31" s="543"/>
      <c r="N31" s="629" t="s">
        <v>166</v>
      </c>
      <c r="O31" s="605">
        <f>L31-H31</f>
        <v>0</v>
      </c>
      <c r="P31" s="638"/>
      <c r="Q31" s="594"/>
    </row>
    <row r="32" spans="1:32" s="609" customFormat="1" ht="16.95" customHeight="1">
      <c r="A32" s="594"/>
      <c r="B32" s="594"/>
      <c r="C32" s="594"/>
      <c r="D32" s="613"/>
      <c r="E32" s="614"/>
      <c r="F32" s="615"/>
      <c r="G32" s="589">
        <f>H32/H87</f>
        <v>4.8311045837520293E-2</v>
      </c>
      <c r="H32" s="616">
        <v>7500</v>
      </c>
      <c r="I32" s="617"/>
      <c r="J32" s="618">
        <f>SUM(J14:J31)</f>
        <v>3529</v>
      </c>
      <c r="K32" s="589">
        <f>L32/L87</f>
        <v>5.7619177109216116E-2</v>
      </c>
      <c r="L32" s="618">
        <f>SUM(L14:L31)</f>
        <v>7645</v>
      </c>
      <c r="M32" s="619"/>
      <c r="N32" s="639"/>
      <c r="O32" s="621">
        <f>SUM(O14:O31)</f>
        <v>145</v>
      </c>
      <c r="P32" s="638"/>
      <c r="Q32" s="594"/>
    </row>
    <row r="33" spans="1:17" s="572" customFormat="1" ht="16.95" customHeight="1">
      <c r="A33" s="557"/>
      <c r="B33" s="557"/>
      <c r="C33" s="557"/>
      <c r="D33" s="573"/>
      <c r="E33" s="574"/>
      <c r="F33" s="640" t="s">
        <v>27</v>
      </c>
      <c r="G33" s="641"/>
      <c r="H33" s="590"/>
      <c r="I33" s="591"/>
      <c r="J33" s="591"/>
      <c r="K33" s="641"/>
      <c r="L33" s="591"/>
      <c r="M33" s="567"/>
      <c r="N33" s="642"/>
      <c r="O33" s="590"/>
      <c r="P33" s="643"/>
      <c r="Q33" s="557"/>
    </row>
    <row r="34" spans="1:17" s="609" customFormat="1" ht="16.95" customHeight="1">
      <c r="A34" s="594"/>
      <c r="B34" s="594"/>
      <c r="C34" s="594"/>
      <c r="D34" s="595">
        <v>4201</v>
      </c>
      <c r="E34" s="596"/>
      <c r="F34" s="644" t="s">
        <v>28</v>
      </c>
      <c r="G34" s="589"/>
      <c r="H34" s="599">
        <v>1500</v>
      </c>
      <c r="I34" s="600"/>
      <c r="J34" s="625">
        <v>1500</v>
      </c>
      <c r="K34" s="589"/>
      <c r="L34" s="602">
        <v>1500</v>
      </c>
      <c r="M34" s="603"/>
      <c r="N34" s="604"/>
      <c r="O34" s="605">
        <f t="shared" ref="O34:O48" si="1">L34-H34</f>
        <v>0</v>
      </c>
      <c r="P34" s="638"/>
      <c r="Q34" s="594"/>
    </row>
    <row r="35" spans="1:17" s="609" customFormat="1" ht="16.95" customHeight="1">
      <c r="A35" s="594"/>
      <c r="B35" s="594"/>
      <c r="C35" s="594"/>
      <c r="D35" s="595">
        <v>4202</v>
      </c>
      <c r="E35" s="596">
        <v>0</v>
      </c>
      <c r="F35" s="597" t="s">
        <v>29</v>
      </c>
      <c r="G35" s="589"/>
      <c r="H35" s="599">
        <v>1500</v>
      </c>
      <c r="I35" s="600"/>
      <c r="J35" s="601">
        <v>1500</v>
      </c>
      <c r="K35" s="589"/>
      <c r="L35" s="602">
        <v>1500</v>
      </c>
      <c r="M35" s="603"/>
      <c r="N35" s="637"/>
      <c r="O35" s="605">
        <f t="shared" si="1"/>
        <v>0</v>
      </c>
      <c r="P35" s="638"/>
    </row>
    <row r="36" spans="1:17" s="609" customFormat="1" ht="16.95" customHeight="1">
      <c r="A36" s="594"/>
      <c r="B36" s="594"/>
      <c r="C36" s="594"/>
      <c r="D36" s="595">
        <v>4207</v>
      </c>
      <c r="E36" s="596"/>
      <c r="F36" s="597" t="s">
        <v>33</v>
      </c>
      <c r="G36" s="589"/>
      <c r="H36" s="599">
        <v>500</v>
      </c>
      <c r="I36" s="600"/>
      <c r="J36" s="601">
        <v>500</v>
      </c>
      <c r="K36" s="589"/>
      <c r="L36" s="602">
        <v>500</v>
      </c>
      <c r="M36" s="603"/>
      <c r="N36" s="637"/>
      <c r="O36" s="605">
        <f t="shared" si="1"/>
        <v>0</v>
      </c>
      <c r="P36" s="638"/>
    </row>
    <row r="37" spans="1:17" s="609" customFormat="1" ht="16.95" customHeight="1">
      <c r="A37" s="594"/>
      <c r="B37" s="594"/>
      <c r="C37" s="594"/>
      <c r="D37" s="613"/>
      <c r="E37" s="614"/>
      <c r="F37" s="597"/>
      <c r="G37" s="589">
        <f>H37/H87</f>
        <v>2.2545154724176137E-2</v>
      </c>
      <c r="H37" s="616">
        <v>3500</v>
      </c>
      <c r="I37" s="600"/>
      <c r="J37" s="616">
        <f>SUM(J34:J36)</f>
        <v>3500</v>
      </c>
      <c r="K37" s="589">
        <f>L37/L87</f>
        <v>2.6378956165108752E-2</v>
      </c>
      <c r="L37" s="616">
        <f>SUM(L34:L36)</f>
        <v>3500</v>
      </c>
      <c r="M37" s="603"/>
      <c r="N37" s="645"/>
      <c r="O37" s="616">
        <f>SUM(O34:O36)</f>
        <v>0</v>
      </c>
      <c r="P37" s="638"/>
    </row>
    <row r="38" spans="1:17" s="609" customFormat="1" ht="16.95" customHeight="1">
      <c r="A38" s="594"/>
      <c r="B38" s="594"/>
      <c r="C38" s="594"/>
      <c r="D38" s="595"/>
      <c r="E38" s="614"/>
      <c r="F38" s="640" t="s">
        <v>39</v>
      </c>
      <c r="G38" s="589"/>
      <c r="H38" s="625"/>
      <c r="I38" s="600"/>
      <c r="J38" s="601"/>
      <c r="K38" s="589"/>
      <c r="L38" s="625"/>
      <c r="M38" s="603"/>
      <c r="N38" s="604"/>
      <c r="O38" s="601"/>
      <c r="P38" s="638"/>
    </row>
    <row r="39" spans="1:17" s="609" customFormat="1" ht="16.95" customHeight="1">
      <c r="A39" s="594"/>
      <c r="B39" s="594"/>
      <c r="C39" s="594"/>
      <c r="D39" s="595">
        <v>4203</v>
      </c>
      <c r="E39" s="596"/>
      <c r="F39" s="597" t="s">
        <v>30</v>
      </c>
      <c r="G39" s="589"/>
      <c r="H39" s="599">
        <v>800</v>
      </c>
      <c r="I39" s="600"/>
      <c r="J39" s="601">
        <v>800</v>
      </c>
      <c r="K39" s="589"/>
      <c r="L39" s="602">
        <v>800</v>
      </c>
      <c r="M39" s="603"/>
      <c r="N39" s="637"/>
      <c r="O39" s="605">
        <f t="shared" si="1"/>
        <v>0</v>
      </c>
      <c r="P39" s="638"/>
    </row>
    <row r="40" spans="1:17" s="609" customFormat="1" ht="16.95" customHeight="1">
      <c r="A40" s="594"/>
      <c r="B40" s="594"/>
      <c r="C40" s="594"/>
      <c r="D40" s="595">
        <v>4204</v>
      </c>
      <c r="E40" s="596"/>
      <c r="F40" s="597" t="s">
        <v>31</v>
      </c>
      <c r="G40" s="589"/>
      <c r="H40" s="599">
        <v>1000</v>
      </c>
      <c r="I40" s="600"/>
      <c r="J40" s="601">
        <v>1000</v>
      </c>
      <c r="K40" s="589"/>
      <c r="L40" s="602">
        <v>1000</v>
      </c>
      <c r="M40" s="603"/>
      <c r="N40" s="637"/>
      <c r="O40" s="605">
        <f t="shared" si="1"/>
        <v>0</v>
      </c>
      <c r="P40" s="638"/>
    </row>
    <row r="41" spans="1:17" s="609" customFormat="1" ht="16.95" customHeight="1">
      <c r="A41" s="594"/>
      <c r="B41" s="594"/>
      <c r="C41" s="594"/>
      <c r="D41" s="595">
        <v>4210</v>
      </c>
      <c r="E41" s="596"/>
      <c r="F41" s="597" t="s">
        <v>34</v>
      </c>
      <c r="G41" s="589"/>
      <c r="H41" s="599">
        <v>1500</v>
      </c>
      <c r="I41" s="600"/>
      <c r="J41" s="601">
        <v>1500</v>
      </c>
      <c r="K41" s="589"/>
      <c r="L41" s="602">
        <v>1500</v>
      </c>
      <c r="M41" s="603"/>
      <c r="N41" s="632"/>
      <c r="O41" s="605">
        <f t="shared" si="1"/>
        <v>0</v>
      </c>
      <c r="P41" s="638"/>
    </row>
    <row r="42" spans="1:17" s="609" customFormat="1" ht="16.95" customHeight="1">
      <c r="A42" s="594"/>
      <c r="B42" s="594"/>
      <c r="C42" s="594"/>
      <c r="D42" s="595">
        <v>4212</v>
      </c>
      <c r="E42" s="596"/>
      <c r="F42" s="597" t="s">
        <v>35</v>
      </c>
      <c r="G42" s="589"/>
      <c r="H42" s="599">
        <v>200</v>
      </c>
      <c r="I42" s="600"/>
      <c r="J42" s="601"/>
      <c r="K42" s="589"/>
      <c r="L42" s="602">
        <v>0</v>
      </c>
      <c r="M42" s="603"/>
      <c r="N42" s="631" t="s">
        <v>167</v>
      </c>
      <c r="O42" s="605">
        <f t="shared" si="1"/>
        <v>-200</v>
      </c>
      <c r="P42" s="638"/>
    </row>
    <row r="43" spans="1:17" s="609" customFormat="1" ht="16.95" customHeight="1">
      <c r="A43" s="594"/>
      <c r="B43" s="594"/>
      <c r="C43" s="594"/>
      <c r="D43" s="595">
        <v>4215</v>
      </c>
      <c r="E43" s="596"/>
      <c r="F43" s="597" t="s">
        <v>36</v>
      </c>
      <c r="G43" s="589"/>
      <c r="H43" s="599">
        <v>2000</v>
      </c>
      <c r="I43" s="600"/>
      <c r="J43" s="601">
        <v>2000</v>
      </c>
      <c r="K43" s="589"/>
      <c r="L43" s="602">
        <v>2000</v>
      </c>
      <c r="M43" s="603"/>
      <c r="N43" s="637"/>
      <c r="O43" s="605">
        <f t="shared" si="1"/>
        <v>0</v>
      </c>
      <c r="P43" s="638"/>
    </row>
    <row r="44" spans="1:17" s="609" customFormat="1" ht="16.95" customHeight="1">
      <c r="A44" s="594"/>
      <c r="B44" s="594"/>
      <c r="C44" s="594"/>
      <c r="D44" s="595">
        <v>4206</v>
      </c>
      <c r="E44" s="596"/>
      <c r="F44" s="597" t="s">
        <v>37</v>
      </c>
      <c r="G44" s="589"/>
      <c r="H44" s="599">
        <v>1500</v>
      </c>
      <c r="I44" s="600"/>
      <c r="J44" s="625">
        <v>1500</v>
      </c>
      <c r="K44" s="589"/>
      <c r="L44" s="602">
        <v>1500</v>
      </c>
      <c r="M44" s="603"/>
      <c r="N44" s="637"/>
      <c r="O44" s="605">
        <f t="shared" si="1"/>
        <v>0</v>
      </c>
      <c r="P44" s="638"/>
    </row>
    <row r="45" spans="1:17" s="609" customFormat="1" ht="16.95" customHeight="1">
      <c r="A45" s="594"/>
      <c r="B45" s="594"/>
      <c r="C45" s="594"/>
      <c r="D45" s="613">
        <v>4211</v>
      </c>
      <c r="E45" s="614"/>
      <c r="F45" s="597" t="s">
        <v>87</v>
      </c>
      <c r="G45" s="589"/>
      <c r="H45" s="599">
        <v>200</v>
      </c>
      <c r="I45" s="600"/>
      <c r="J45" s="601">
        <v>250</v>
      </c>
      <c r="K45" s="589"/>
      <c r="L45" s="602">
        <v>250</v>
      </c>
      <c r="M45" s="603"/>
      <c r="N45" s="633" t="s">
        <v>168</v>
      </c>
      <c r="O45" s="605">
        <f t="shared" si="1"/>
        <v>50</v>
      </c>
      <c r="P45" s="638"/>
    </row>
    <row r="46" spans="1:17" s="609" customFormat="1" ht="16.95" customHeight="1">
      <c r="A46" s="594"/>
      <c r="B46" s="594"/>
      <c r="C46" s="594"/>
      <c r="D46" s="613">
        <v>4216</v>
      </c>
      <c r="E46" s="614"/>
      <c r="F46" s="597" t="s">
        <v>38</v>
      </c>
      <c r="G46" s="589"/>
      <c r="H46" s="599">
        <v>50</v>
      </c>
      <c r="I46" s="600"/>
      <c r="J46" s="601"/>
      <c r="K46" s="589"/>
      <c r="L46" s="602">
        <v>0</v>
      </c>
      <c r="M46" s="603"/>
      <c r="N46" s="631" t="s">
        <v>167</v>
      </c>
      <c r="O46" s="605">
        <f t="shared" si="1"/>
        <v>-50</v>
      </c>
      <c r="P46" s="638"/>
    </row>
    <row r="47" spans="1:17" s="609" customFormat="1" ht="16.95" customHeight="1">
      <c r="A47" s="594"/>
      <c r="B47" s="594"/>
      <c r="C47" s="594"/>
      <c r="D47" s="595">
        <v>4401</v>
      </c>
      <c r="E47" s="596"/>
      <c r="F47" s="597" t="s">
        <v>40</v>
      </c>
      <c r="G47" s="589"/>
      <c r="H47" s="599">
        <v>50</v>
      </c>
      <c r="I47" s="600"/>
      <c r="J47" s="601"/>
      <c r="K47" s="589"/>
      <c r="L47" s="602">
        <v>0</v>
      </c>
      <c r="M47" s="603"/>
      <c r="N47" s="631" t="s">
        <v>167</v>
      </c>
      <c r="O47" s="605">
        <f t="shared" si="1"/>
        <v>-50</v>
      </c>
      <c r="P47" s="638"/>
    </row>
    <row r="48" spans="1:17" s="609" customFormat="1" ht="16.95" customHeight="1">
      <c r="A48" s="594"/>
      <c r="B48" s="594"/>
      <c r="C48" s="594"/>
      <c r="D48" s="613">
        <v>4405</v>
      </c>
      <c r="E48" s="614"/>
      <c r="F48" s="597" t="s">
        <v>41</v>
      </c>
      <c r="G48" s="589"/>
      <c r="H48" s="599">
        <v>1000</v>
      </c>
      <c r="I48" s="600"/>
      <c r="J48" s="625">
        <v>1000</v>
      </c>
      <c r="K48" s="589"/>
      <c r="L48" s="602">
        <v>1000</v>
      </c>
      <c r="M48" s="603"/>
      <c r="N48" s="637"/>
      <c r="O48" s="605">
        <f t="shared" si="1"/>
        <v>0</v>
      </c>
      <c r="P48" s="638"/>
    </row>
    <row r="49" spans="1:19" s="609" customFormat="1" ht="16.95" customHeight="1">
      <c r="A49" s="594"/>
      <c r="B49" s="594"/>
      <c r="C49" s="594"/>
      <c r="D49" s="613"/>
      <c r="E49" s="614"/>
      <c r="G49" s="589">
        <f>H49/H87</f>
        <v>5.3464224060189122E-2</v>
      </c>
      <c r="H49" s="616">
        <v>8300</v>
      </c>
      <c r="I49" s="617"/>
      <c r="J49" s="618">
        <f>SUM(J39:J48)</f>
        <v>8050</v>
      </c>
      <c r="K49" s="589">
        <f>L49/L87</f>
        <v>6.0671599179750131E-2</v>
      </c>
      <c r="L49" s="618">
        <f>SUM(L39:L48)</f>
        <v>8050</v>
      </c>
      <c r="M49" s="603"/>
      <c r="N49" s="646"/>
      <c r="O49" s="621">
        <f>SUM(O39:O48)</f>
        <v>-250</v>
      </c>
      <c r="P49" s="638"/>
    </row>
    <row r="50" spans="1:19" s="609" customFormat="1" ht="16.95" customHeight="1">
      <c r="A50" s="594"/>
      <c r="B50" s="594"/>
      <c r="C50" s="594"/>
      <c r="D50" s="595">
        <v>4608</v>
      </c>
      <c r="E50" s="614"/>
      <c r="F50" s="640" t="s">
        <v>42</v>
      </c>
      <c r="G50" s="589"/>
      <c r="H50" s="625"/>
      <c r="I50" s="600"/>
      <c r="J50" s="601"/>
      <c r="K50" s="589"/>
      <c r="L50" s="601"/>
      <c r="M50" s="567"/>
      <c r="N50" s="647"/>
      <c r="O50" s="590"/>
      <c r="P50" s="638"/>
    </row>
    <row r="51" spans="1:19" s="609" customFormat="1" ht="16.95" customHeight="1">
      <c r="A51" s="594"/>
      <c r="B51" s="594"/>
      <c r="C51" s="594"/>
      <c r="D51" s="613" t="s">
        <v>32</v>
      </c>
      <c r="E51" s="614"/>
      <c r="F51" s="597" t="s">
        <v>43</v>
      </c>
      <c r="G51" s="589"/>
      <c r="H51" s="599">
        <v>75</v>
      </c>
      <c r="I51" s="600"/>
      <c r="J51" s="600"/>
      <c r="K51" s="589"/>
      <c r="L51" s="611">
        <v>75</v>
      </c>
      <c r="M51" s="567"/>
      <c r="N51" s="648"/>
      <c r="O51" s="605">
        <f t="shared" ref="O51:O52" si="2">L51-H51</f>
        <v>0</v>
      </c>
      <c r="P51" s="638"/>
    </row>
    <row r="52" spans="1:19" s="609" customFormat="1" ht="16.95" customHeight="1">
      <c r="A52" s="594"/>
      <c r="B52" s="594"/>
      <c r="C52" s="594"/>
      <c r="D52" s="613">
        <v>4311</v>
      </c>
      <c r="E52" s="614"/>
      <c r="F52" s="649" t="s">
        <v>106</v>
      </c>
      <c r="G52" s="589"/>
      <c r="H52" s="599">
        <v>2500</v>
      </c>
      <c r="I52" s="600"/>
      <c r="J52" s="600">
        <v>786</v>
      </c>
      <c r="K52" s="589"/>
      <c r="L52" s="611">
        <v>1000</v>
      </c>
      <c r="M52" s="543"/>
      <c r="N52" s="633" t="s">
        <v>197</v>
      </c>
      <c r="O52" s="605">
        <f t="shared" si="2"/>
        <v>-1500</v>
      </c>
      <c r="P52" s="638"/>
      <c r="Q52" s="650"/>
      <c r="S52" s="609" t="s">
        <v>177</v>
      </c>
    </row>
    <row r="53" spans="1:19" s="609" customFormat="1" ht="16.95" customHeight="1">
      <c r="A53" s="594"/>
      <c r="B53" s="594"/>
      <c r="C53" s="594"/>
      <c r="D53" s="613"/>
      <c r="E53" s="614"/>
      <c r="F53" s="615"/>
      <c r="G53" s="589">
        <f>H53/H87</f>
        <v>1.65867924042153E-2</v>
      </c>
      <c r="H53" s="616">
        <v>2575</v>
      </c>
      <c r="I53" s="617"/>
      <c r="J53" s="618">
        <f>SUM(J50:J52)</f>
        <v>786</v>
      </c>
      <c r="K53" s="589">
        <f>L53/L87</f>
        <v>8.1021079649976884E-3</v>
      </c>
      <c r="L53" s="618">
        <f>SUM(L50:L52)</f>
        <v>1075</v>
      </c>
      <c r="M53" s="543"/>
      <c r="N53" s="620"/>
      <c r="O53" s="616">
        <f>SUM(O51:O52)</f>
        <v>-1500</v>
      </c>
      <c r="P53" s="638"/>
    </row>
    <row r="54" spans="1:19" s="662" customFormat="1" ht="18.75" customHeight="1">
      <c r="A54" s="651"/>
      <c r="B54" s="651"/>
      <c r="C54" s="651"/>
      <c r="D54" s="652"/>
      <c r="E54" s="653"/>
      <c r="F54" s="654" t="s">
        <v>44</v>
      </c>
      <c r="G54" s="655"/>
      <c r="H54" s="656">
        <v>58875</v>
      </c>
      <c r="I54" s="657"/>
      <c r="J54" s="656">
        <f>J53+J49+J37+J32+J12</f>
        <v>32900</v>
      </c>
      <c r="K54" s="655"/>
      <c r="L54" s="656">
        <f>L53+L49+L37+L32+L12</f>
        <v>57270</v>
      </c>
      <c r="M54" s="658"/>
      <c r="N54" s="659" t="s">
        <v>45</v>
      </c>
      <c r="O54" s="660">
        <f>O53+O49+O37+O32+O12</f>
        <v>-1605</v>
      </c>
      <c r="P54" s="661"/>
    </row>
    <row r="55" spans="1:19" s="609" customFormat="1" ht="9" customHeight="1" thickBot="1">
      <c r="A55" s="594"/>
      <c r="B55" s="594"/>
      <c r="C55" s="594"/>
      <c r="D55" s="613"/>
      <c r="E55" s="614"/>
      <c r="F55" s="663"/>
      <c r="G55" s="655"/>
      <c r="H55" s="664"/>
      <c r="I55" s="665"/>
      <c r="J55" s="665"/>
      <c r="K55" s="655"/>
      <c r="L55" s="665"/>
      <c r="M55" s="666"/>
      <c r="N55" s="659"/>
      <c r="O55" s="667"/>
      <c r="P55" s="668"/>
    </row>
    <row r="56" spans="1:19" s="530" customFormat="1" ht="7.95" customHeight="1" thickTop="1">
      <c r="A56" s="538"/>
      <c r="B56" s="538"/>
      <c r="C56" s="535"/>
      <c r="D56" s="669"/>
      <c r="E56" s="669"/>
      <c r="F56" s="670"/>
      <c r="G56" s="671"/>
      <c r="H56" s="672"/>
      <c r="I56" s="673"/>
      <c r="J56" s="673"/>
      <c r="K56" s="671"/>
      <c r="L56" s="673"/>
      <c r="M56" s="674"/>
      <c r="N56" s="675"/>
      <c r="O56" s="674"/>
      <c r="P56" s="676"/>
    </row>
    <row r="57" spans="1:19" s="530" customFormat="1" ht="7.95" customHeight="1" thickBot="1">
      <c r="A57" s="538"/>
      <c r="C57" s="677"/>
      <c r="D57" s="678"/>
      <c r="E57" s="678"/>
      <c r="F57" s="679"/>
      <c r="G57" s="680"/>
      <c r="H57" s="681"/>
      <c r="I57" s="682"/>
      <c r="J57" s="682"/>
      <c r="K57" s="680"/>
      <c r="L57" s="682"/>
      <c r="M57" s="683"/>
      <c r="N57" s="684"/>
      <c r="O57" s="685"/>
      <c r="P57" s="676"/>
    </row>
    <row r="58" spans="1:19" s="530" customFormat="1" ht="15" customHeight="1" thickTop="1">
      <c r="A58" s="538"/>
      <c r="B58" s="538"/>
      <c r="C58" s="686"/>
      <c r="D58" s="687"/>
      <c r="E58" s="669"/>
      <c r="F58" s="688"/>
      <c r="G58" s="689"/>
      <c r="H58" s="690"/>
      <c r="I58" s="691"/>
      <c r="J58" s="691"/>
      <c r="K58" s="689"/>
      <c r="L58" s="691"/>
      <c r="M58" s="692"/>
      <c r="N58" s="675"/>
      <c r="O58" s="693"/>
      <c r="P58" s="537"/>
    </row>
    <row r="59" spans="1:19" s="609" customFormat="1" ht="16.05" customHeight="1">
      <c r="A59" s="594"/>
      <c r="B59" s="594"/>
      <c r="C59" s="594"/>
      <c r="D59" s="613"/>
      <c r="E59" s="614"/>
      <c r="F59" s="694" t="s">
        <v>46</v>
      </c>
      <c r="G59" s="589"/>
      <c r="H59" s="656">
        <v>58875</v>
      </c>
      <c r="I59" s="657"/>
      <c r="J59" s="656">
        <f>J54</f>
        <v>32900</v>
      </c>
      <c r="K59" s="589"/>
      <c r="L59" s="656">
        <f>L54</f>
        <v>57270</v>
      </c>
      <c r="M59" s="666"/>
      <c r="N59" s="580" t="s">
        <v>8</v>
      </c>
      <c r="O59" s="695">
        <f>O54</f>
        <v>-1605</v>
      </c>
      <c r="P59" s="638"/>
    </row>
    <row r="60" spans="1:19" s="572" customFormat="1" ht="16.95" customHeight="1">
      <c r="A60" s="557"/>
      <c r="B60" s="557"/>
      <c r="C60" s="557"/>
      <c r="D60" s="573"/>
      <c r="E60" s="574"/>
      <c r="F60" s="640" t="s">
        <v>47</v>
      </c>
      <c r="G60" s="641"/>
      <c r="H60" s="590"/>
      <c r="I60" s="591"/>
      <c r="J60" s="591"/>
      <c r="K60" s="641"/>
      <c r="L60" s="591"/>
      <c r="M60" s="619"/>
      <c r="N60" s="622"/>
      <c r="O60" s="590"/>
      <c r="P60" s="643"/>
    </row>
    <row r="61" spans="1:19" s="609" customFormat="1" ht="16.95" customHeight="1">
      <c r="A61" s="594"/>
      <c r="B61" s="594"/>
      <c r="C61" s="594"/>
      <c r="D61" s="595">
        <v>4301</v>
      </c>
      <c r="E61" s="596"/>
      <c r="F61" s="597" t="s">
        <v>48</v>
      </c>
      <c r="G61" s="589"/>
      <c r="H61" s="599">
        <v>2714</v>
      </c>
      <c r="I61" s="600"/>
      <c r="J61" s="625">
        <v>2373</v>
      </c>
      <c r="K61" s="589"/>
      <c r="L61" s="602">
        <v>3051</v>
      </c>
      <c r="M61" s="567"/>
      <c r="N61" s="696" t="s">
        <v>151</v>
      </c>
      <c r="O61" s="605">
        <f t="shared" ref="O61:O72" si="3">L61-H61</f>
        <v>337</v>
      </c>
      <c r="P61" s="638"/>
    </row>
    <row r="62" spans="1:19" s="609" customFormat="1" ht="16.95" customHeight="1">
      <c r="A62" s="594"/>
      <c r="B62" s="594"/>
      <c r="C62" s="594"/>
      <c r="D62" s="595">
        <v>4302</v>
      </c>
      <c r="E62" s="596"/>
      <c r="F62" s="597" t="s">
        <v>49</v>
      </c>
      <c r="G62" s="589"/>
      <c r="H62" s="599">
        <v>120</v>
      </c>
      <c r="I62" s="600"/>
      <c r="J62" s="601"/>
      <c r="K62" s="589"/>
      <c r="L62" s="602">
        <v>120</v>
      </c>
      <c r="M62" s="543"/>
      <c r="N62" s="697"/>
      <c r="O62" s="605">
        <f t="shared" si="3"/>
        <v>0</v>
      </c>
      <c r="P62" s="638"/>
    </row>
    <row r="63" spans="1:19" s="609" customFormat="1" ht="16.95" customHeight="1">
      <c r="A63" s="594"/>
      <c r="B63" s="594"/>
      <c r="C63" s="594"/>
      <c r="D63" s="595">
        <v>4303</v>
      </c>
      <c r="E63" s="596"/>
      <c r="F63" s="597" t="s">
        <v>50</v>
      </c>
      <c r="G63" s="589"/>
      <c r="H63" s="599">
        <v>375</v>
      </c>
      <c r="I63" s="600"/>
      <c r="J63" s="601"/>
      <c r="K63" s="589"/>
      <c r="L63" s="602">
        <v>375</v>
      </c>
      <c r="M63" s="543"/>
      <c r="N63" s="632"/>
      <c r="O63" s="605">
        <f t="shared" si="3"/>
        <v>0</v>
      </c>
      <c r="P63" s="638"/>
    </row>
    <row r="64" spans="1:19" s="609" customFormat="1" ht="16.95" customHeight="1">
      <c r="A64" s="594"/>
      <c r="B64" s="594"/>
      <c r="C64" s="594"/>
      <c r="D64" s="595">
        <v>4304</v>
      </c>
      <c r="E64" s="596"/>
      <c r="F64" s="597" t="s">
        <v>51</v>
      </c>
      <c r="G64" s="589"/>
      <c r="H64" s="599">
        <v>1000</v>
      </c>
      <c r="I64" s="600"/>
      <c r="J64" s="601">
        <v>1000</v>
      </c>
      <c r="K64" s="589"/>
      <c r="L64" s="602">
        <v>1000</v>
      </c>
      <c r="M64" s="543"/>
      <c r="N64" s="637"/>
      <c r="O64" s="605">
        <f t="shared" si="3"/>
        <v>0</v>
      </c>
      <c r="P64" s="638"/>
    </row>
    <row r="65" spans="1:17" s="609" customFormat="1" ht="16.95" customHeight="1">
      <c r="A65" s="594"/>
      <c r="B65" s="594"/>
      <c r="C65" s="594"/>
      <c r="D65" s="595">
        <v>4305</v>
      </c>
      <c r="E65" s="596"/>
      <c r="F65" s="597" t="s">
        <v>52</v>
      </c>
      <c r="G65" s="589"/>
      <c r="H65" s="610">
        <v>85</v>
      </c>
      <c r="I65" s="600"/>
      <c r="J65" s="600">
        <v>471</v>
      </c>
      <c r="K65" s="589"/>
      <c r="L65" s="611">
        <v>471</v>
      </c>
      <c r="M65" s="543"/>
      <c r="N65" s="637"/>
      <c r="O65" s="612">
        <f t="shared" si="3"/>
        <v>386</v>
      </c>
      <c r="P65" s="638"/>
    </row>
    <row r="66" spans="1:17" s="609" customFormat="1" ht="16.95" customHeight="1">
      <c r="A66" s="594"/>
      <c r="B66" s="594"/>
      <c r="C66" s="594"/>
      <c r="D66" s="595">
        <v>4306</v>
      </c>
      <c r="E66" s="596"/>
      <c r="F66" s="644" t="s">
        <v>88</v>
      </c>
      <c r="G66" s="589"/>
      <c r="H66" s="599">
        <v>4000</v>
      </c>
      <c r="I66" s="600"/>
      <c r="J66" s="698"/>
      <c r="K66" s="589"/>
      <c r="L66" s="611">
        <v>2000</v>
      </c>
      <c r="M66" s="543"/>
      <c r="N66" s="633" t="s">
        <v>198</v>
      </c>
      <c r="O66" s="612">
        <f t="shared" si="3"/>
        <v>-2000</v>
      </c>
      <c r="P66" s="638"/>
      <c r="Q66" s="650"/>
    </row>
    <row r="67" spans="1:17" s="609" customFormat="1" ht="16.05" customHeight="1">
      <c r="A67" s="594"/>
      <c r="B67" s="594"/>
      <c r="C67" s="594"/>
      <c r="D67" s="595">
        <v>4307</v>
      </c>
      <c r="E67" s="596"/>
      <c r="F67" s="597" t="s">
        <v>53</v>
      </c>
      <c r="G67" s="589"/>
      <c r="H67" s="599">
        <v>480</v>
      </c>
      <c r="I67" s="600"/>
      <c r="J67" s="601"/>
      <c r="K67" s="589"/>
      <c r="L67" s="602">
        <v>200</v>
      </c>
      <c r="M67" s="543"/>
      <c r="N67" s="633" t="s">
        <v>179</v>
      </c>
      <c r="O67" s="605">
        <f t="shared" si="3"/>
        <v>-280</v>
      </c>
      <c r="P67" s="638"/>
    </row>
    <row r="68" spans="1:17" s="609" customFormat="1" ht="16.95" customHeight="1">
      <c r="A68" s="594"/>
      <c r="B68" s="594"/>
      <c r="C68" s="594"/>
      <c r="D68" s="595">
        <v>4308</v>
      </c>
      <c r="E68" s="596"/>
      <c r="F68" s="597" t="s">
        <v>54</v>
      </c>
      <c r="G68" s="589"/>
      <c r="H68" s="599">
        <v>3000</v>
      </c>
      <c r="I68" s="600"/>
      <c r="J68" s="601">
        <v>200</v>
      </c>
      <c r="K68" s="589"/>
      <c r="L68" s="602">
        <v>3000</v>
      </c>
      <c r="M68" s="543"/>
      <c r="N68" s="634"/>
      <c r="O68" s="605">
        <f t="shared" si="3"/>
        <v>0</v>
      </c>
      <c r="P68" s="638"/>
    </row>
    <row r="69" spans="1:17" s="609" customFormat="1" ht="16.95" customHeight="1">
      <c r="A69" s="594"/>
      <c r="B69" s="594"/>
      <c r="C69" s="594"/>
      <c r="D69" s="595">
        <v>4309</v>
      </c>
      <c r="E69" s="596"/>
      <c r="F69" s="597" t="s">
        <v>74</v>
      </c>
      <c r="G69" s="589"/>
      <c r="H69" s="599">
        <v>425</v>
      </c>
      <c r="I69" s="600"/>
      <c r="J69" s="601">
        <v>100</v>
      </c>
      <c r="K69" s="589"/>
      <c r="L69" s="602">
        <v>200</v>
      </c>
      <c r="M69" s="543"/>
      <c r="N69" s="633" t="s">
        <v>180</v>
      </c>
      <c r="O69" s="605">
        <f t="shared" si="3"/>
        <v>-225</v>
      </c>
      <c r="P69" s="638"/>
    </row>
    <row r="70" spans="1:17" s="609" customFormat="1" ht="16.95" customHeight="1">
      <c r="A70" s="594"/>
      <c r="B70" s="594"/>
      <c r="C70" s="594"/>
      <c r="D70" s="595">
        <v>4310</v>
      </c>
      <c r="E70" s="596"/>
      <c r="F70" s="597" t="s">
        <v>55</v>
      </c>
      <c r="G70" s="589"/>
      <c r="H70" s="599">
        <v>240</v>
      </c>
      <c r="I70" s="600"/>
      <c r="J70" s="601">
        <v>58</v>
      </c>
      <c r="K70" s="589"/>
      <c r="L70" s="602">
        <v>240</v>
      </c>
      <c r="M70" s="543"/>
      <c r="N70" s="699"/>
      <c r="O70" s="605">
        <f t="shared" si="3"/>
        <v>0</v>
      </c>
      <c r="P70" s="638"/>
    </row>
    <row r="71" spans="1:17" s="609" customFormat="1" ht="16.95" customHeight="1">
      <c r="A71" s="594"/>
      <c r="B71" s="594"/>
      <c r="C71" s="594"/>
      <c r="D71" s="595">
        <v>4312</v>
      </c>
      <c r="E71" s="596"/>
      <c r="F71" s="597" t="s">
        <v>89</v>
      </c>
      <c r="G71" s="589"/>
      <c r="H71" s="610">
        <v>650</v>
      </c>
      <c r="I71" s="600"/>
      <c r="J71" s="625">
        <v>30</v>
      </c>
      <c r="K71" s="589"/>
      <c r="L71" s="602">
        <v>650</v>
      </c>
      <c r="M71" s="700"/>
      <c r="N71" s="637"/>
      <c r="O71" s="605">
        <f t="shared" si="3"/>
        <v>0</v>
      </c>
      <c r="P71" s="638"/>
    </row>
    <row r="72" spans="1:17" s="609" customFormat="1" ht="16.95" customHeight="1">
      <c r="A72" s="594"/>
      <c r="B72" s="594"/>
      <c r="C72" s="594"/>
      <c r="D72" s="613">
        <v>4123</v>
      </c>
      <c r="E72" s="614"/>
      <c r="F72" s="615" t="s">
        <v>91</v>
      </c>
      <c r="G72" s="589"/>
      <c r="H72" s="610">
        <v>1300</v>
      </c>
      <c r="I72" s="600"/>
      <c r="J72" s="601">
        <f>90+132</f>
        <v>222</v>
      </c>
      <c r="K72" s="589"/>
      <c r="L72" s="602">
        <v>1300</v>
      </c>
      <c r="M72" s="700"/>
      <c r="N72" s="637"/>
      <c r="O72" s="701">
        <f t="shared" si="3"/>
        <v>0</v>
      </c>
      <c r="P72" s="638"/>
    </row>
    <row r="73" spans="1:17" s="609" customFormat="1" ht="16.95" customHeight="1">
      <c r="A73" s="594"/>
      <c r="B73" s="594"/>
      <c r="C73" s="594"/>
      <c r="D73" s="702"/>
      <c r="E73" s="703"/>
      <c r="F73" s="704"/>
      <c r="G73" s="589">
        <f>H73/H87</f>
        <v>9.2686351807477266E-2</v>
      </c>
      <c r="H73" s="616">
        <v>14389</v>
      </c>
      <c r="I73" s="617"/>
      <c r="J73" s="618">
        <f>SUM(J61:J72)</f>
        <v>4454</v>
      </c>
      <c r="K73" s="589">
        <f>L73/L87</f>
        <v>9.5017000106721733E-2</v>
      </c>
      <c r="L73" s="618">
        <f>SUM(L61:L72)</f>
        <v>12607</v>
      </c>
      <c r="M73" s="543"/>
      <c r="N73" s="620"/>
      <c r="O73" s="618">
        <f>SUM(O61:O72)</f>
        <v>-1782</v>
      </c>
      <c r="P73" s="638"/>
    </row>
    <row r="74" spans="1:17" s="609" customFormat="1" ht="16.95" customHeight="1">
      <c r="A74" s="594"/>
      <c r="B74" s="594"/>
      <c r="C74" s="594"/>
      <c r="D74" s="595"/>
      <c r="E74" s="614"/>
      <c r="F74" s="640" t="s">
        <v>92</v>
      </c>
      <c r="G74" s="589"/>
      <c r="H74" s="656"/>
      <c r="I74" s="617"/>
      <c r="J74" s="617"/>
      <c r="K74" s="589"/>
      <c r="L74" s="617"/>
      <c r="M74" s="543"/>
      <c r="N74" s="620"/>
      <c r="O74" s="617"/>
      <c r="P74" s="638"/>
    </row>
    <row r="75" spans="1:17" s="609" customFormat="1" ht="16.95" customHeight="1">
      <c r="A75" s="594"/>
      <c r="B75" s="594"/>
      <c r="C75" s="594"/>
      <c r="D75" s="595">
        <v>4409</v>
      </c>
      <c r="E75" s="596"/>
      <c r="F75" s="644" t="s">
        <v>93</v>
      </c>
      <c r="G75" s="589"/>
      <c r="H75" s="705">
        <v>55000</v>
      </c>
      <c r="I75" s="617"/>
      <c r="J75" s="617"/>
      <c r="K75" s="589"/>
      <c r="L75" s="602">
        <v>54585</v>
      </c>
      <c r="M75" s="543"/>
      <c r="N75" s="706" t="s">
        <v>169</v>
      </c>
      <c r="O75" s="605">
        <f t="shared" ref="O75:O80" si="4">L75-H75</f>
        <v>-415</v>
      </c>
      <c r="P75" s="638"/>
    </row>
    <row r="76" spans="1:17" s="609" customFormat="1" ht="16.95" customHeight="1">
      <c r="A76" s="594"/>
      <c r="B76" s="594"/>
      <c r="C76" s="594"/>
      <c r="D76" s="595">
        <v>4313</v>
      </c>
      <c r="E76" s="596"/>
      <c r="F76" s="644" t="s">
        <v>101</v>
      </c>
      <c r="G76" s="589"/>
      <c r="H76" s="705">
        <v>1895</v>
      </c>
      <c r="I76" s="617"/>
      <c r="J76" s="600"/>
      <c r="K76" s="589"/>
      <c r="L76" s="602">
        <v>1895</v>
      </c>
      <c r="M76" s="543"/>
      <c r="N76" s="632"/>
      <c r="O76" s="605">
        <f>L76-H76</f>
        <v>0</v>
      </c>
      <c r="P76" s="638"/>
    </row>
    <row r="77" spans="1:17" s="609" customFormat="1" ht="16.95" customHeight="1">
      <c r="A77" s="594"/>
      <c r="B77" s="594"/>
      <c r="C77" s="594"/>
      <c r="D77" s="595">
        <v>4314</v>
      </c>
      <c r="E77" s="596"/>
      <c r="F77" s="644" t="s">
        <v>78</v>
      </c>
      <c r="G77" s="589"/>
      <c r="H77" s="705">
        <v>4230</v>
      </c>
      <c r="I77" s="617"/>
      <c r="J77" s="600"/>
      <c r="K77" s="589"/>
      <c r="L77" s="602">
        <v>0</v>
      </c>
      <c r="M77" s="543"/>
      <c r="N77" s="633" t="s">
        <v>200</v>
      </c>
      <c r="O77" s="605">
        <f t="shared" si="4"/>
        <v>-4230</v>
      </c>
      <c r="P77" s="638"/>
    </row>
    <row r="78" spans="1:17" s="609" customFormat="1" ht="16.95" customHeight="1">
      <c r="A78" s="594"/>
      <c r="B78" s="594"/>
      <c r="C78" s="594"/>
      <c r="D78" s="595">
        <v>4700</v>
      </c>
      <c r="E78" s="596"/>
      <c r="F78" s="644" t="s">
        <v>94</v>
      </c>
      <c r="G78" s="589"/>
      <c r="H78" s="705">
        <v>4000</v>
      </c>
      <c r="I78" s="617"/>
      <c r="J78" s="600"/>
      <c r="K78" s="589"/>
      <c r="L78" s="602">
        <v>4000</v>
      </c>
      <c r="M78" s="543"/>
      <c r="N78" s="632"/>
      <c r="O78" s="605">
        <f t="shared" si="4"/>
        <v>0</v>
      </c>
      <c r="P78" s="638"/>
    </row>
    <row r="79" spans="1:17" s="609" customFormat="1" ht="16.95" customHeight="1">
      <c r="A79" s="594"/>
      <c r="B79" s="594"/>
      <c r="C79" s="594"/>
      <c r="D79" s="595">
        <v>4701</v>
      </c>
      <c r="E79" s="596"/>
      <c r="F79" s="644" t="s">
        <v>107</v>
      </c>
      <c r="G79" s="589"/>
      <c r="H79" s="705">
        <v>355</v>
      </c>
      <c r="I79" s="617"/>
      <c r="J79" s="600"/>
      <c r="K79" s="589"/>
      <c r="L79" s="707">
        <v>324.52</v>
      </c>
      <c r="M79" s="543"/>
      <c r="N79" s="708" t="s">
        <v>170</v>
      </c>
      <c r="O79" s="605">
        <f t="shared" si="4"/>
        <v>-30.480000000000018</v>
      </c>
      <c r="P79" s="638"/>
    </row>
    <row r="80" spans="1:17" s="609" customFormat="1" ht="16.95" customHeight="1">
      <c r="A80" s="594"/>
      <c r="B80" s="594"/>
      <c r="C80" s="594"/>
      <c r="D80" s="595">
        <v>4107</v>
      </c>
      <c r="E80" s="596"/>
      <c r="F80" s="644" t="s">
        <v>178</v>
      </c>
      <c r="G80" s="589"/>
      <c r="H80" s="705">
        <v>3000</v>
      </c>
      <c r="I80" s="617"/>
      <c r="J80" s="617"/>
      <c r="K80" s="589"/>
      <c r="L80" s="602">
        <v>1500</v>
      </c>
      <c r="M80" s="543"/>
      <c r="N80" s="633" t="s">
        <v>197</v>
      </c>
      <c r="O80" s="605">
        <f t="shared" si="4"/>
        <v>-1500</v>
      </c>
      <c r="P80" s="638"/>
    </row>
    <row r="81" spans="1:16" s="609" customFormat="1" ht="10.050000000000001" customHeight="1">
      <c r="A81" s="594"/>
      <c r="B81" s="594"/>
      <c r="C81" s="594"/>
      <c r="D81" s="709"/>
      <c r="E81" s="710"/>
      <c r="F81" s="710"/>
      <c r="G81" s="589"/>
      <c r="H81" s="625"/>
      <c r="I81" s="617"/>
      <c r="J81" s="617"/>
      <c r="K81" s="589"/>
      <c r="L81" s="617"/>
      <c r="M81" s="543"/>
      <c r="N81" s="620"/>
      <c r="O81" s="617"/>
      <c r="P81" s="638"/>
    </row>
    <row r="82" spans="1:16" s="609" customFormat="1" ht="16.95" customHeight="1">
      <c r="A82" s="594"/>
      <c r="B82" s="594"/>
      <c r="C82" s="594"/>
      <c r="D82" s="709"/>
      <c r="E82" s="710"/>
      <c r="F82" s="710"/>
      <c r="G82" s="589">
        <f>H82/H87</f>
        <v>0.44111205586045193</v>
      </c>
      <c r="H82" s="616">
        <v>68480</v>
      </c>
      <c r="I82" s="617"/>
      <c r="J82" s="616">
        <f>SUM(J75:J81)</f>
        <v>0</v>
      </c>
      <c r="K82" s="589">
        <f>L82/L87</f>
        <v>0.46957948627661183</v>
      </c>
      <c r="L82" s="616">
        <f>SUM(L75:L81)</f>
        <v>62304.52</v>
      </c>
      <c r="M82" s="543"/>
      <c r="N82" s="620"/>
      <c r="O82" s="618">
        <f>SUM(O75:O81)</f>
        <v>-6175.48</v>
      </c>
      <c r="P82" s="638"/>
    </row>
    <row r="83" spans="1:16" s="609" customFormat="1" ht="10.050000000000001" customHeight="1">
      <c r="A83" s="594"/>
      <c r="B83" s="594"/>
      <c r="C83" s="594"/>
      <c r="D83" s="613"/>
      <c r="E83" s="614"/>
      <c r="F83" s="711"/>
      <c r="G83" s="589"/>
      <c r="H83" s="656"/>
      <c r="I83" s="617"/>
      <c r="J83" s="617"/>
      <c r="K83" s="589"/>
      <c r="L83" s="617"/>
      <c r="M83" s="619"/>
      <c r="N83" s="620"/>
      <c r="O83" s="617"/>
      <c r="P83" s="638"/>
    </row>
    <row r="84" spans="1:16" s="609" customFormat="1" ht="16.95" customHeight="1">
      <c r="A84" s="594"/>
      <c r="B84" s="594"/>
      <c r="C84" s="594"/>
      <c r="D84" s="613" t="s">
        <v>90</v>
      </c>
      <c r="E84" s="614"/>
      <c r="F84" s="712" t="s">
        <v>109</v>
      </c>
      <c r="G84" s="589">
        <f>H84/H87</f>
        <v>6.4414727783360382E-2</v>
      </c>
      <c r="H84" s="705">
        <v>10000</v>
      </c>
      <c r="I84" s="617"/>
      <c r="J84" s="617"/>
      <c r="K84" s="589">
        <f>L84/L87</f>
        <v>0</v>
      </c>
      <c r="L84" s="611">
        <v>0</v>
      </c>
      <c r="M84" s="619"/>
      <c r="N84" s="713" t="s">
        <v>186</v>
      </c>
      <c r="O84" s="605">
        <f t="shared" ref="O84:O85" si="5">L84-H84</f>
        <v>-10000</v>
      </c>
      <c r="P84" s="638"/>
    </row>
    <row r="85" spans="1:16" s="609" customFormat="1" ht="16.95" customHeight="1">
      <c r="A85" s="594"/>
      <c r="B85" s="594"/>
      <c r="C85" s="594"/>
      <c r="D85" s="714">
        <v>4800</v>
      </c>
      <c r="E85" s="715"/>
      <c r="F85" s="716" t="s">
        <v>70</v>
      </c>
      <c r="G85" s="589">
        <f>H85/H87</f>
        <v>2.2545154724176137E-2</v>
      </c>
      <c r="H85" s="717">
        <v>3500</v>
      </c>
      <c r="I85" s="600"/>
      <c r="J85" s="600"/>
      <c r="K85" s="589">
        <f>L85/L87</f>
        <v>3.7684223093012504E-3</v>
      </c>
      <c r="L85" s="611">
        <v>500</v>
      </c>
      <c r="M85" s="543"/>
      <c r="N85" s="633" t="s">
        <v>187</v>
      </c>
      <c r="O85" s="605">
        <f t="shared" si="5"/>
        <v>-3000</v>
      </c>
      <c r="P85" s="638"/>
    </row>
    <row r="86" spans="1:16" s="530" customFormat="1" ht="10.050000000000001" customHeight="1" thickBot="1">
      <c r="A86" s="538"/>
      <c r="B86" s="538"/>
      <c r="C86" s="538"/>
      <c r="D86" s="718"/>
      <c r="E86" s="718"/>
      <c r="F86" s="719"/>
      <c r="G86" s="720"/>
      <c r="H86" s="721"/>
      <c r="I86" s="542"/>
      <c r="J86" s="721"/>
      <c r="K86" s="722"/>
      <c r="L86" s="721"/>
      <c r="M86" s="545"/>
      <c r="N86" s="622" t="s">
        <v>155</v>
      </c>
      <c r="O86" s="723"/>
      <c r="P86" s="548"/>
    </row>
    <row r="87" spans="1:16" s="734" customFormat="1" ht="25.05" customHeight="1" thickBot="1">
      <c r="A87" s="724"/>
      <c r="B87" s="724"/>
      <c r="C87" s="724"/>
      <c r="D87" s="725"/>
      <c r="E87" s="725"/>
      <c r="F87" s="726" t="s">
        <v>56</v>
      </c>
      <c r="G87" s="727">
        <f>SUM(G12:G86)</f>
        <v>1</v>
      </c>
      <c r="H87" s="728">
        <v>155244</v>
      </c>
      <c r="I87" s="729"/>
      <c r="J87" s="730">
        <f>SUM(J85+J84+J82+J73+J53+J49+J37+J32+J12)</f>
        <v>37354</v>
      </c>
      <c r="K87" s="727">
        <f>SUM(K12:K86)</f>
        <v>1</v>
      </c>
      <c r="L87" s="728">
        <f>SUM(L85+L84+L82+L73+L53+L49+L37+L32+L12)</f>
        <v>132681.51999999999</v>
      </c>
      <c r="M87" s="731"/>
      <c r="N87" s="622"/>
      <c r="O87" s="732">
        <f>SUM(O85+O82+O73+O53+O49+O37+O32+O12)+O84</f>
        <v>-22562.48</v>
      </c>
      <c r="P87" s="733"/>
    </row>
    <row r="88" spans="1:16" s="530" customFormat="1" ht="10.050000000000001" customHeight="1" thickBot="1">
      <c r="A88" s="538"/>
      <c r="B88" s="538"/>
      <c r="C88" s="735"/>
      <c r="D88" s="678"/>
      <c r="E88" s="678"/>
      <c r="F88" s="679"/>
      <c r="G88" s="736"/>
      <c r="H88" s="737"/>
      <c r="I88" s="737"/>
      <c r="J88" s="737"/>
      <c r="K88" s="736"/>
      <c r="L88" s="737"/>
      <c r="M88" s="666"/>
      <c r="N88" s="684"/>
      <c r="O88" s="738"/>
      <c r="P88" s="739"/>
    </row>
    <row r="89" spans="1:16" s="530" customFormat="1" ht="15" customHeight="1" thickTop="1" thickBot="1">
      <c r="C89" s="535"/>
      <c r="D89" s="740"/>
      <c r="E89" s="740"/>
      <c r="F89" s="740"/>
      <c r="G89" s="741"/>
      <c r="H89" s="742"/>
      <c r="I89" s="742"/>
      <c r="J89" s="742"/>
      <c r="K89" s="741"/>
      <c r="L89" s="742"/>
      <c r="M89" s="743"/>
      <c r="N89" s="744"/>
      <c r="O89" s="547"/>
      <c r="P89" s="676"/>
    </row>
    <row r="90" spans="1:16" s="530" customFormat="1" ht="4.95" customHeight="1" thickTop="1">
      <c r="C90" s="745"/>
      <c r="D90" s="746"/>
      <c r="E90" s="746"/>
      <c r="F90" s="747"/>
      <c r="G90" s="741"/>
      <c r="H90" s="748"/>
      <c r="I90" s="742"/>
      <c r="J90" s="742"/>
      <c r="K90" s="741"/>
      <c r="L90" s="748"/>
      <c r="M90" s="742"/>
      <c r="N90" s="675"/>
      <c r="O90" s="749"/>
      <c r="P90" s="537"/>
    </row>
    <row r="91" spans="1:16" s="572" customFormat="1" ht="16.95" customHeight="1">
      <c r="C91" s="557"/>
      <c r="D91" s="558"/>
      <c r="E91" s="559"/>
      <c r="F91" s="560"/>
      <c r="G91" s="561"/>
      <c r="H91" s="562" t="s">
        <v>1</v>
      </c>
      <c r="I91" s="563"/>
      <c r="J91" s="750" t="s">
        <v>2</v>
      </c>
      <c r="K91" s="561"/>
      <c r="L91" s="565" t="s">
        <v>3</v>
      </c>
      <c r="M91" s="545"/>
      <c r="N91" s="751"/>
      <c r="O91" s="581"/>
      <c r="P91" s="643"/>
    </row>
    <row r="92" spans="1:16" s="572" customFormat="1" ht="16.95" customHeight="1">
      <c r="C92" s="557"/>
      <c r="D92" s="573" t="s">
        <v>4</v>
      </c>
      <c r="E92" s="574"/>
      <c r="F92" s="575" t="s">
        <v>57</v>
      </c>
      <c r="G92" s="576"/>
      <c r="H92" s="577" t="s">
        <v>6</v>
      </c>
      <c r="I92" s="563"/>
      <c r="J92" s="752" t="s">
        <v>79</v>
      </c>
      <c r="K92" s="576"/>
      <c r="L92" s="579" t="s">
        <v>7</v>
      </c>
      <c r="M92" s="566"/>
      <c r="N92" s="753"/>
      <c r="O92" s="581" t="s">
        <v>80</v>
      </c>
      <c r="P92" s="643"/>
    </row>
    <row r="93" spans="1:16" s="572" customFormat="1" ht="16.95" customHeight="1">
      <c r="C93" s="557"/>
      <c r="D93" s="582"/>
      <c r="E93" s="583"/>
      <c r="F93" s="584"/>
      <c r="G93" s="561"/>
      <c r="H93" s="585" t="s">
        <v>105</v>
      </c>
      <c r="I93" s="563"/>
      <c r="J93" s="586" t="s">
        <v>159</v>
      </c>
      <c r="K93" s="561"/>
      <c r="L93" s="587" t="s">
        <v>105</v>
      </c>
      <c r="M93" s="566"/>
      <c r="N93" s="751"/>
      <c r="O93" s="754"/>
      <c r="P93" s="643"/>
    </row>
    <row r="94" spans="1:16" s="609" customFormat="1" ht="10.050000000000001" customHeight="1">
      <c r="C94" s="594"/>
      <c r="D94" s="613"/>
      <c r="E94" s="614"/>
      <c r="F94" s="615"/>
      <c r="G94" s="598"/>
      <c r="H94" s="698"/>
      <c r="I94" s="600"/>
      <c r="J94" s="600"/>
      <c r="K94" s="598"/>
      <c r="L94" s="600"/>
      <c r="M94" s="566"/>
      <c r="N94" s="620"/>
      <c r="O94" s="755"/>
      <c r="P94" s="638"/>
    </row>
    <row r="95" spans="1:16" s="609" customFormat="1" ht="16.95" customHeight="1">
      <c r="C95" s="594"/>
      <c r="D95" s="756">
        <v>1076</v>
      </c>
      <c r="E95" s="757"/>
      <c r="F95" s="758" t="s">
        <v>110</v>
      </c>
      <c r="G95" s="759"/>
      <c r="H95" s="599">
        <v>92000</v>
      </c>
      <c r="I95" s="600"/>
      <c r="J95" s="601">
        <v>92000</v>
      </c>
      <c r="K95" s="759"/>
      <c r="L95" s="602">
        <v>92000</v>
      </c>
      <c r="M95" s="543"/>
      <c r="N95" s="760" t="s">
        <v>137</v>
      </c>
      <c r="O95" s="605">
        <f t="shared" ref="O95:O102" si="6">L95-H95</f>
        <v>0</v>
      </c>
      <c r="P95" s="638"/>
    </row>
    <row r="96" spans="1:16" s="609" customFormat="1" ht="16.95" customHeight="1">
      <c r="C96" s="594"/>
      <c r="D96" s="613"/>
      <c r="E96" s="614"/>
      <c r="F96" s="644" t="s">
        <v>165</v>
      </c>
      <c r="G96" s="759"/>
      <c r="H96" s="599"/>
      <c r="I96" s="600"/>
      <c r="J96" s="601">
        <v>200</v>
      </c>
      <c r="K96" s="759"/>
      <c r="L96" s="602">
        <v>200</v>
      </c>
      <c r="M96" s="543"/>
      <c r="N96" s="761"/>
      <c r="O96" s="605">
        <f t="shared" si="6"/>
        <v>200</v>
      </c>
      <c r="P96" s="638"/>
    </row>
    <row r="97" spans="1:19" s="609" customFormat="1" ht="16.95" customHeight="1">
      <c r="C97" s="594"/>
      <c r="D97" s="613">
        <v>1000</v>
      </c>
      <c r="E97" s="614"/>
      <c r="F97" s="597" t="s">
        <v>95</v>
      </c>
      <c r="G97" s="759"/>
      <c r="H97" s="599">
        <v>0</v>
      </c>
      <c r="I97" s="600"/>
      <c r="J97" s="601"/>
      <c r="K97" s="759"/>
      <c r="L97" s="602">
        <v>0</v>
      </c>
      <c r="M97" s="543"/>
      <c r="N97" s="762"/>
      <c r="O97" s="605">
        <f t="shared" si="6"/>
        <v>0</v>
      </c>
      <c r="P97" s="638"/>
    </row>
    <row r="98" spans="1:19" s="609" customFormat="1" ht="16.95" customHeight="1">
      <c r="C98" s="594"/>
      <c r="D98" s="763">
        <v>1078</v>
      </c>
      <c r="E98" s="764"/>
      <c r="F98" s="597" t="s">
        <v>96</v>
      </c>
      <c r="G98" s="759"/>
      <c r="H98" s="599">
        <v>0</v>
      </c>
      <c r="I98" s="600"/>
      <c r="J98" s="601"/>
      <c r="K98" s="759"/>
      <c r="L98" s="602">
        <v>0</v>
      </c>
      <c r="M98" s="543"/>
      <c r="N98" s="632"/>
      <c r="O98" s="605">
        <f t="shared" si="6"/>
        <v>0</v>
      </c>
      <c r="P98" s="638"/>
    </row>
    <row r="99" spans="1:19" s="609" customFormat="1" ht="16.95" customHeight="1">
      <c r="C99" s="594"/>
      <c r="D99" s="763">
        <v>1079</v>
      </c>
      <c r="E99" s="764"/>
      <c r="F99" s="597" t="s">
        <v>112</v>
      </c>
      <c r="G99" s="759"/>
      <c r="H99" s="599">
        <v>0</v>
      </c>
      <c r="I99" s="600"/>
      <c r="J99" s="601">
        <v>-3500</v>
      </c>
      <c r="K99" s="759"/>
      <c r="L99" s="602">
        <v>-3500</v>
      </c>
      <c r="M99" s="543"/>
      <c r="N99" s="633" t="s">
        <v>182</v>
      </c>
      <c r="O99" s="605">
        <f t="shared" si="6"/>
        <v>-3500</v>
      </c>
      <c r="P99" s="638"/>
    </row>
    <row r="100" spans="1:19" s="609" customFormat="1" ht="16.95" customHeight="1">
      <c r="C100" s="594"/>
      <c r="D100" s="763">
        <v>1080</v>
      </c>
      <c r="E100" s="764"/>
      <c r="F100" s="597" t="s">
        <v>58</v>
      </c>
      <c r="G100" s="759"/>
      <c r="H100" s="599">
        <v>4591</v>
      </c>
      <c r="I100" s="600"/>
      <c r="J100" s="601">
        <v>4591</v>
      </c>
      <c r="K100" s="759"/>
      <c r="L100" s="602">
        <v>4591</v>
      </c>
      <c r="M100" s="543"/>
      <c r="N100" s="632"/>
      <c r="O100" s="605">
        <f t="shared" si="6"/>
        <v>0</v>
      </c>
      <c r="P100" s="638"/>
    </row>
    <row r="101" spans="1:19" s="609" customFormat="1" ht="16.95" customHeight="1">
      <c r="C101" s="594"/>
      <c r="D101" s="763">
        <v>1081</v>
      </c>
      <c r="E101" s="764"/>
      <c r="F101" s="765" t="s">
        <v>59</v>
      </c>
      <c r="G101" s="759"/>
      <c r="H101" s="599">
        <v>2158</v>
      </c>
      <c r="I101" s="600"/>
      <c r="J101" s="601"/>
      <c r="K101" s="759"/>
      <c r="L101" s="602">
        <v>2158</v>
      </c>
      <c r="M101" s="543"/>
      <c r="N101" s="632"/>
      <c r="O101" s="605">
        <f t="shared" si="6"/>
        <v>0</v>
      </c>
      <c r="P101" s="638"/>
    </row>
    <row r="102" spans="1:19" s="609" customFormat="1" ht="16.05" customHeight="1">
      <c r="C102" s="594"/>
      <c r="D102" s="756">
        <v>1093</v>
      </c>
      <c r="E102" s="757"/>
      <c r="F102" s="766" t="s">
        <v>60</v>
      </c>
      <c r="G102" s="759"/>
      <c r="H102" s="767">
        <v>0</v>
      </c>
      <c r="I102" s="600"/>
      <c r="J102" s="768"/>
      <c r="K102" s="759"/>
      <c r="L102" s="769">
        <v>0</v>
      </c>
      <c r="M102" s="543"/>
      <c r="N102" s="632"/>
      <c r="O102" s="605">
        <f t="shared" si="6"/>
        <v>0</v>
      </c>
      <c r="P102" s="638"/>
    </row>
    <row r="103" spans="1:19" s="609" customFormat="1" ht="10.050000000000001" customHeight="1" thickBot="1">
      <c r="C103" s="594"/>
      <c r="D103" s="770"/>
      <c r="E103" s="770"/>
      <c r="F103" s="771"/>
      <c r="G103" s="772"/>
      <c r="H103" s="773"/>
      <c r="I103" s="774"/>
      <c r="J103" s="773"/>
      <c r="K103" s="544"/>
      <c r="L103" s="773"/>
      <c r="M103" s="543"/>
      <c r="N103" s="775"/>
      <c r="O103" s="776"/>
      <c r="P103" s="638"/>
    </row>
    <row r="104" spans="1:19" s="777" customFormat="1" ht="25.05" customHeight="1" thickTop="1" thickBot="1">
      <c r="C104" s="778"/>
      <c r="D104" s="779"/>
      <c r="E104" s="779"/>
      <c r="F104" s="780" t="s">
        <v>61</v>
      </c>
      <c r="G104" s="781"/>
      <c r="H104" s="782">
        <f>SUM(H95:H102)</f>
        <v>98749</v>
      </c>
      <c r="I104" s="729"/>
      <c r="J104" s="783">
        <f>SUM(J95:J102)</f>
        <v>93291</v>
      </c>
      <c r="K104" s="781"/>
      <c r="L104" s="782">
        <f>SUM(L95:L102)</f>
        <v>95449</v>
      </c>
      <c r="M104" s="620"/>
      <c r="N104" s="620"/>
      <c r="O104" s="784">
        <f>SUM(O94:O102)</f>
        <v>-3300</v>
      </c>
      <c r="P104" s="785"/>
    </row>
    <row r="105" spans="1:19" s="609" customFormat="1" ht="10.050000000000001" customHeight="1" thickTop="1" thickBot="1">
      <c r="C105" s="594"/>
      <c r="D105" s="786"/>
      <c r="E105" s="786"/>
      <c r="F105" s="787"/>
      <c r="G105" s="788"/>
      <c r="H105" s="543"/>
      <c r="I105" s="543"/>
      <c r="J105" s="543"/>
      <c r="K105" s="788"/>
      <c r="L105" s="543"/>
      <c r="M105" s="543"/>
      <c r="N105" s="620"/>
      <c r="O105" s="789"/>
      <c r="P105" s="638"/>
    </row>
    <row r="106" spans="1:19" s="777" customFormat="1" ht="30" customHeight="1" thickTop="1" thickBot="1">
      <c r="C106" s="778"/>
      <c r="D106" s="790"/>
      <c r="E106" s="790"/>
      <c r="F106" s="791" t="s">
        <v>62</v>
      </c>
      <c r="G106" s="781"/>
      <c r="H106" s="792">
        <v>-56495</v>
      </c>
      <c r="I106" s="793"/>
      <c r="J106" s="794">
        <f>J104-J87</f>
        <v>55937</v>
      </c>
      <c r="K106" s="781"/>
      <c r="L106" s="792">
        <f>L104-L87</f>
        <v>-37232.51999999999</v>
      </c>
      <c r="M106" s="620"/>
      <c r="N106" s="729" t="s">
        <v>135</v>
      </c>
      <c r="O106" s="732">
        <f>O104-O87</f>
        <v>19262.48</v>
      </c>
      <c r="P106" s="785"/>
    </row>
    <row r="107" spans="1:19" s="795" customFormat="1" ht="16.95" customHeight="1" thickTop="1" thickBot="1">
      <c r="C107" s="796"/>
      <c r="D107" s="797"/>
      <c r="E107" s="797"/>
      <c r="F107" s="798" t="s">
        <v>82</v>
      </c>
      <c r="G107" s="799"/>
      <c r="H107" s="800">
        <f>H106/H104</f>
        <v>-0.57210705931199302</v>
      </c>
      <c r="I107" s="800"/>
      <c r="J107" s="800"/>
      <c r="K107" s="799"/>
      <c r="L107" s="800">
        <f>L106/L104</f>
        <v>-0.39007763308154081</v>
      </c>
      <c r="M107" s="543"/>
      <c r="N107" s="801" t="s">
        <v>45</v>
      </c>
      <c r="O107" s="802"/>
      <c r="P107" s="803"/>
    </row>
    <row r="108" spans="1:19" s="530" customFormat="1" ht="15" customHeight="1" thickTop="1">
      <c r="C108" s="535"/>
      <c r="D108" s="740"/>
      <c r="E108" s="740"/>
      <c r="F108" s="740"/>
      <c r="G108" s="741"/>
      <c r="H108" s="742"/>
      <c r="I108" s="742"/>
      <c r="J108" s="742"/>
      <c r="K108" s="741"/>
      <c r="L108" s="742"/>
      <c r="M108" s="744"/>
      <c r="N108" s="744"/>
      <c r="O108" s="547"/>
      <c r="P108" s="676"/>
    </row>
    <row r="109" spans="1:19" s="530" customFormat="1" ht="15" customHeight="1" thickBot="1">
      <c r="C109" s="804"/>
      <c r="D109" s="719"/>
      <c r="E109" s="719"/>
      <c r="F109" s="719"/>
      <c r="G109" s="805"/>
      <c r="H109" s="547"/>
      <c r="I109" s="547"/>
      <c r="J109" s="547"/>
      <c r="K109" s="805"/>
      <c r="L109" s="547"/>
      <c r="M109" s="806"/>
      <c r="N109" s="806"/>
      <c r="O109" s="547"/>
      <c r="P109" s="676"/>
    </row>
    <row r="110" spans="1:19" s="530" customFormat="1" ht="4.95" customHeight="1" thickTop="1">
      <c r="A110" s="572"/>
      <c r="B110" s="572"/>
      <c r="C110" s="807"/>
      <c r="D110" s="808"/>
      <c r="E110" s="808"/>
      <c r="F110" s="808"/>
      <c r="G110" s="809"/>
      <c r="H110" s="810"/>
      <c r="I110" s="810"/>
      <c r="J110" s="810"/>
      <c r="K110" s="809"/>
      <c r="L110" s="810"/>
      <c r="M110" s="811"/>
      <c r="N110" s="810"/>
      <c r="O110" s="812"/>
      <c r="P110" s="813"/>
    </row>
    <row r="111" spans="1:19" s="572" customFormat="1" ht="16.95" customHeight="1">
      <c r="C111" s="814"/>
      <c r="D111" s="558"/>
      <c r="E111" s="559"/>
      <c r="F111" s="815"/>
      <c r="G111" s="816"/>
      <c r="H111" s="817" t="s">
        <v>2</v>
      </c>
      <c r="I111" s="818"/>
      <c r="J111" s="819" t="s">
        <v>3</v>
      </c>
      <c r="K111" s="816"/>
      <c r="L111" s="565" t="s">
        <v>7</v>
      </c>
      <c r="M111" s="820"/>
      <c r="N111" s="546" t="s">
        <v>192</v>
      </c>
      <c r="O111" s="568" t="s">
        <v>102</v>
      </c>
      <c r="P111" s="821"/>
    </row>
    <row r="112" spans="1:19" s="572" customFormat="1" ht="16.95" customHeight="1">
      <c r="C112" s="814"/>
      <c r="D112" s="573"/>
      <c r="E112" s="574"/>
      <c r="F112" s="822" t="s">
        <v>63</v>
      </c>
      <c r="G112" s="576"/>
      <c r="H112" s="823" t="s">
        <v>64</v>
      </c>
      <c r="I112" s="563"/>
      <c r="J112" s="824" t="s">
        <v>64</v>
      </c>
      <c r="K112" s="576"/>
      <c r="L112" s="579" t="s">
        <v>64</v>
      </c>
      <c r="M112" s="825"/>
      <c r="N112" s="552" t="s">
        <v>193</v>
      </c>
      <c r="O112" s="581" t="s">
        <v>64</v>
      </c>
      <c r="P112" s="821"/>
      <c r="S112" s="572">
        <v>19872</v>
      </c>
    </row>
    <row r="113" spans="3:16" s="572" customFormat="1" ht="16.95" customHeight="1">
      <c r="C113" s="814"/>
      <c r="D113" s="582"/>
      <c r="E113" s="583"/>
      <c r="F113" s="584"/>
      <c r="G113" s="561"/>
      <c r="H113" s="826" t="s">
        <v>134</v>
      </c>
      <c r="I113" s="563"/>
      <c r="J113" s="827" t="s">
        <v>116</v>
      </c>
      <c r="K113" s="561"/>
      <c r="L113" s="828" t="s">
        <v>136</v>
      </c>
      <c r="M113" s="825"/>
      <c r="N113" s="829"/>
      <c r="O113" s="830" t="s">
        <v>136</v>
      </c>
      <c r="P113" s="821"/>
    </row>
    <row r="114" spans="3:16" s="609" customFormat="1" ht="10.050000000000001" customHeight="1">
      <c r="C114" s="831"/>
      <c r="D114" s="614"/>
      <c r="E114" s="614"/>
      <c r="F114" s="710"/>
      <c r="G114" s="772"/>
      <c r="H114" s="774"/>
      <c r="I114" s="542"/>
      <c r="J114" s="542"/>
      <c r="K114" s="772"/>
      <c r="L114" s="542"/>
      <c r="M114" s="566"/>
      <c r="N114" s="829"/>
      <c r="O114" s="789"/>
      <c r="P114" s="832"/>
    </row>
    <row r="115" spans="3:16" s="840" customFormat="1" ht="4.95" customHeight="1">
      <c r="C115" s="833"/>
      <c r="D115" s="834"/>
      <c r="E115" s="835"/>
      <c r="F115" s="836"/>
      <c r="G115" s="598"/>
      <c r="H115" s="837"/>
      <c r="I115" s="838"/>
      <c r="J115" s="837"/>
      <c r="K115" s="598"/>
      <c r="L115" s="837"/>
      <c r="M115" s="542"/>
      <c r="N115" s="829"/>
      <c r="O115" s="839"/>
      <c r="P115" s="832"/>
    </row>
    <row r="116" spans="3:16" s="840" customFormat="1" ht="16.95" customHeight="1">
      <c r="C116" s="833"/>
      <c r="D116" s="841"/>
      <c r="E116" s="842"/>
      <c r="F116" s="597" t="s">
        <v>65</v>
      </c>
      <c r="G116" s="598"/>
      <c r="H116" s="625">
        <v>980.26</v>
      </c>
      <c r="I116" s="838"/>
      <c r="J116" s="843">
        <v>27635</v>
      </c>
      <c r="K116" s="598"/>
      <c r="L116" s="625">
        <v>27635</v>
      </c>
      <c r="M116" s="844"/>
      <c r="N116" s="845"/>
      <c r="O116" s="605">
        <f>L116-J116</f>
        <v>0</v>
      </c>
      <c r="P116" s="832"/>
    </row>
    <row r="117" spans="3:16" s="840" customFormat="1" ht="16.95" customHeight="1">
      <c r="C117" s="833"/>
      <c r="D117" s="841"/>
      <c r="E117" s="842"/>
      <c r="F117" s="846" t="s">
        <v>66</v>
      </c>
      <c r="G117" s="847"/>
      <c r="H117" s="848">
        <v>26654.74</v>
      </c>
      <c r="I117" s="844"/>
      <c r="J117" s="843">
        <v>-52182.740000000005</v>
      </c>
      <c r="K117" s="847"/>
      <c r="L117" s="848">
        <f>L142-L116-L133-L140</f>
        <v>-66436.259999999995</v>
      </c>
      <c r="M117" s="844"/>
      <c r="N117" s="849"/>
      <c r="O117" s="701">
        <f>L117-J117</f>
        <v>-14253.51999999999</v>
      </c>
      <c r="P117" s="832"/>
    </row>
    <row r="118" spans="3:16" s="862" customFormat="1" ht="22.05" customHeight="1">
      <c r="C118" s="850"/>
      <c r="D118" s="851"/>
      <c r="E118" s="852"/>
      <c r="F118" s="853" t="s">
        <v>67</v>
      </c>
      <c r="G118" s="854"/>
      <c r="H118" s="855">
        <v>27635</v>
      </c>
      <c r="I118" s="856"/>
      <c r="J118" s="857">
        <v>-24547.740000000005</v>
      </c>
      <c r="K118" s="854"/>
      <c r="L118" s="855">
        <f>SUM(L116:L117)</f>
        <v>-38801.259999999995</v>
      </c>
      <c r="M118" s="858" t="s">
        <v>195</v>
      </c>
      <c r="N118" s="859"/>
      <c r="O118" s="860">
        <f>SUM(O116:O117)</f>
        <v>-14253.51999999999</v>
      </c>
      <c r="P118" s="861"/>
    </row>
    <row r="119" spans="3:16" s="840" customFormat="1" ht="10.050000000000001" customHeight="1">
      <c r="C119" s="833"/>
      <c r="D119" s="841"/>
      <c r="E119" s="842"/>
      <c r="F119" s="597"/>
      <c r="G119" s="598"/>
      <c r="H119" s="843"/>
      <c r="I119" s="838"/>
      <c r="J119" s="843"/>
      <c r="K119" s="598"/>
      <c r="L119" s="625"/>
      <c r="M119" s="863"/>
      <c r="N119" s="542"/>
      <c r="O119" s="625"/>
      <c r="P119" s="832"/>
    </row>
    <row r="120" spans="3:16" s="840" customFormat="1" ht="16.95" customHeight="1">
      <c r="C120" s="833"/>
      <c r="D120" s="841"/>
      <c r="E120" s="842"/>
      <c r="F120" s="864" t="s">
        <v>97</v>
      </c>
      <c r="G120" s="598"/>
      <c r="H120" s="843"/>
      <c r="I120" s="838"/>
      <c r="J120" s="865"/>
      <c r="K120" s="598"/>
      <c r="L120" s="625"/>
      <c r="M120" s="844"/>
      <c r="N120" s="775"/>
      <c r="O120" s="625"/>
      <c r="P120" s="832"/>
    </row>
    <row r="121" spans="3:16" s="840" customFormat="1" ht="16.95" customHeight="1">
      <c r="C121" s="833"/>
      <c r="D121" s="841"/>
      <c r="E121" s="842"/>
      <c r="F121" s="866" t="s">
        <v>68</v>
      </c>
      <c r="G121" s="598"/>
      <c r="H121" s="599">
        <v>0</v>
      </c>
      <c r="I121" s="838"/>
      <c r="J121" s="867">
        <v>500</v>
      </c>
      <c r="K121" s="598"/>
      <c r="L121" s="602">
        <v>500</v>
      </c>
      <c r="M121" s="844"/>
      <c r="N121" s="762"/>
      <c r="O121" s="605">
        <f t="shared" ref="O121:O131" si="7">L121-J121</f>
        <v>0</v>
      </c>
      <c r="P121" s="832"/>
    </row>
    <row r="122" spans="3:16" s="840" customFormat="1" ht="16.95" customHeight="1">
      <c r="C122" s="833"/>
      <c r="D122" s="841"/>
      <c r="E122" s="842"/>
      <c r="F122" s="866" t="s">
        <v>69</v>
      </c>
      <c r="G122" s="598"/>
      <c r="H122" s="599">
        <v>4000</v>
      </c>
      <c r="I122" s="838"/>
      <c r="J122" s="867">
        <v>4000</v>
      </c>
      <c r="K122" s="598"/>
      <c r="L122" s="602">
        <v>5000</v>
      </c>
      <c r="M122" s="844"/>
      <c r="N122" s="633" t="s">
        <v>190</v>
      </c>
      <c r="O122" s="605">
        <f t="shared" si="7"/>
        <v>1000</v>
      </c>
      <c r="P122" s="832"/>
    </row>
    <row r="123" spans="3:16" s="840" customFormat="1" ht="16.95" customHeight="1">
      <c r="C123" s="833"/>
      <c r="D123" s="841"/>
      <c r="E123" s="842"/>
      <c r="F123" s="866" t="s">
        <v>113</v>
      </c>
      <c r="G123" s="598"/>
      <c r="H123" s="599">
        <v>5000</v>
      </c>
      <c r="I123" s="838"/>
      <c r="J123" s="867">
        <v>5000</v>
      </c>
      <c r="K123" s="598"/>
      <c r="L123" s="602">
        <v>2000</v>
      </c>
      <c r="M123" s="844"/>
      <c r="N123" s="633" t="s">
        <v>189</v>
      </c>
      <c r="O123" s="605">
        <f t="shared" si="7"/>
        <v>-3000</v>
      </c>
      <c r="P123" s="832"/>
    </row>
    <row r="124" spans="3:16" s="840" customFormat="1" ht="16.95" customHeight="1">
      <c r="C124" s="833"/>
      <c r="D124" s="841"/>
      <c r="E124" s="842"/>
      <c r="F124" s="866" t="s">
        <v>70</v>
      </c>
      <c r="G124" s="759"/>
      <c r="H124" s="599">
        <v>4000</v>
      </c>
      <c r="I124" s="838"/>
      <c r="J124" s="867">
        <v>500</v>
      </c>
      <c r="K124" s="759"/>
      <c r="L124" s="602">
        <v>500</v>
      </c>
      <c r="M124" s="844"/>
      <c r="N124" s="632"/>
      <c r="O124" s="605">
        <f t="shared" si="7"/>
        <v>0</v>
      </c>
      <c r="P124" s="832"/>
    </row>
    <row r="125" spans="3:16" s="840" customFormat="1" ht="16.95" customHeight="1">
      <c r="C125" s="833"/>
      <c r="D125" s="868"/>
      <c r="E125" s="869"/>
      <c r="F125" s="870" t="s">
        <v>58</v>
      </c>
      <c r="G125" s="759"/>
      <c r="H125" s="599">
        <v>0</v>
      </c>
      <c r="I125" s="838"/>
      <c r="J125" s="867">
        <v>0</v>
      </c>
      <c r="K125" s="759"/>
      <c r="L125" s="602">
        <v>4591</v>
      </c>
      <c r="M125" s="844"/>
      <c r="N125" s="632"/>
      <c r="O125" s="605">
        <f t="shared" si="7"/>
        <v>4591</v>
      </c>
      <c r="P125" s="832"/>
    </row>
    <row r="126" spans="3:16" s="840" customFormat="1" ht="16.95" customHeight="1">
      <c r="C126" s="833"/>
      <c r="D126" s="868"/>
      <c r="E126" s="869"/>
      <c r="F126" s="644" t="s">
        <v>88</v>
      </c>
      <c r="G126" s="759"/>
      <c r="H126" s="599">
        <v>4000</v>
      </c>
      <c r="I126" s="838"/>
      <c r="J126" s="867">
        <v>0</v>
      </c>
      <c r="K126" s="759"/>
      <c r="L126" s="602">
        <v>2000</v>
      </c>
      <c r="M126" s="844"/>
      <c r="N126" s="633" t="s">
        <v>184</v>
      </c>
      <c r="O126" s="605">
        <f>L126-J126</f>
        <v>2000</v>
      </c>
      <c r="P126" s="832"/>
    </row>
    <row r="127" spans="3:16" s="840" customFormat="1" ht="16.95" customHeight="1">
      <c r="C127" s="833"/>
      <c r="D127" s="868"/>
      <c r="E127" s="869"/>
      <c r="F127" s="712" t="s">
        <v>109</v>
      </c>
      <c r="G127" s="759"/>
      <c r="H127" s="599">
        <v>0</v>
      </c>
      <c r="I127" s="838"/>
      <c r="J127" s="867">
        <v>5000</v>
      </c>
      <c r="K127" s="759"/>
      <c r="L127" s="602">
        <v>15000</v>
      </c>
      <c r="M127" s="844"/>
      <c r="N127" s="633" t="s">
        <v>188</v>
      </c>
      <c r="O127" s="605">
        <f>L127-J127</f>
        <v>10000</v>
      </c>
      <c r="P127" s="832"/>
    </row>
    <row r="128" spans="3:16" s="840" customFormat="1" ht="16.95" customHeight="1">
      <c r="C128" s="833"/>
      <c r="D128" s="868"/>
      <c r="E128" s="869"/>
      <c r="F128" s="871" t="s">
        <v>171</v>
      </c>
      <c r="G128" s="759"/>
      <c r="H128" s="599"/>
      <c r="I128" s="838"/>
      <c r="J128" s="867"/>
      <c r="K128" s="759"/>
      <c r="L128" s="602">
        <v>11500</v>
      </c>
      <c r="M128" s="844"/>
      <c r="N128" s="633" t="s">
        <v>201</v>
      </c>
      <c r="O128" s="605">
        <f>L128-J128</f>
        <v>11500</v>
      </c>
      <c r="P128" s="832"/>
    </row>
    <row r="129" spans="1:17" s="840" customFormat="1" ht="16.95" customHeight="1">
      <c r="C129" s="833"/>
      <c r="D129" s="868"/>
      <c r="E129" s="869"/>
      <c r="F129" s="644" t="s">
        <v>94</v>
      </c>
      <c r="G129" s="759"/>
      <c r="H129" s="599">
        <v>4000</v>
      </c>
      <c r="I129" s="838"/>
      <c r="J129" s="867">
        <v>0</v>
      </c>
      <c r="K129" s="759"/>
      <c r="L129" s="602">
        <v>0</v>
      </c>
      <c r="M129" s="844"/>
      <c r="N129" s="632"/>
      <c r="O129" s="605">
        <f t="shared" si="7"/>
        <v>0</v>
      </c>
      <c r="P129" s="832"/>
    </row>
    <row r="130" spans="1:17" s="840" customFormat="1" ht="16.95" customHeight="1">
      <c r="C130" s="833"/>
      <c r="D130" s="868"/>
      <c r="E130" s="869"/>
      <c r="F130" s="649" t="s">
        <v>185</v>
      </c>
      <c r="G130" s="759"/>
      <c r="H130" s="599"/>
      <c r="I130" s="838"/>
      <c r="J130" s="867"/>
      <c r="K130" s="759"/>
      <c r="L130" s="602">
        <v>1500</v>
      </c>
      <c r="M130" s="844"/>
      <c r="N130" s="633" t="s">
        <v>184</v>
      </c>
      <c r="O130" s="605">
        <f t="shared" si="7"/>
        <v>1500</v>
      </c>
      <c r="P130" s="832"/>
    </row>
    <row r="131" spans="1:17" s="840" customFormat="1" ht="16.95" customHeight="1">
      <c r="C131" s="833"/>
      <c r="D131" s="868"/>
      <c r="E131" s="869"/>
      <c r="F131" s="712" t="s">
        <v>99</v>
      </c>
      <c r="G131" s="759"/>
      <c r="H131" s="872">
        <v>0</v>
      </c>
      <c r="I131" s="838"/>
      <c r="J131" s="867">
        <v>8000</v>
      </c>
      <c r="K131" s="759"/>
      <c r="L131" s="602">
        <v>10000</v>
      </c>
      <c r="M131" s="844"/>
      <c r="N131" s="633" t="s">
        <v>199</v>
      </c>
      <c r="O131" s="605">
        <f t="shared" si="7"/>
        <v>2000</v>
      </c>
      <c r="P131" s="832"/>
    </row>
    <row r="132" spans="1:17" s="840" customFormat="1" ht="10.050000000000001" customHeight="1">
      <c r="C132" s="833"/>
      <c r="D132" s="868"/>
      <c r="E132" s="869"/>
      <c r="F132" s="765"/>
      <c r="G132" s="759"/>
      <c r="H132" s="625"/>
      <c r="I132" s="838"/>
      <c r="J132" s="865"/>
      <c r="K132" s="759"/>
      <c r="L132" s="625"/>
      <c r="M132" s="844"/>
      <c r="N132" s="873"/>
      <c r="O132" s="625"/>
      <c r="P132" s="832"/>
    </row>
    <row r="133" spans="1:17" s="840" customFormat="1" ht="16.95" customHeight="1">
      <c r="C133" s="833"/>
      <c r="D133" s="868"/>
      <c r="E133" s="869"/>
      <c r="F133" s="765"/>
      <c r="G133" s="759"/>
      <c r="H133" s="874">
        <v>21000</v>
      </c>
      <c r="I133" s="838"/>
      <c r="J133" s="875">
        <v>23000</v>
      </c>
      <c r="K133" s="759"/>
      <c r="L133" s="874">
        <f>SUM(L121:L132)</f>
        <v>52591</v>
      </c>
      <c r="M133" s="844"/>
      <c r="N133" s="775"/>
      <c r="O133" s="616">
        <f>SUM(O121:O132)</f>
        <v>29591</v>
      </c>
      <c r="P133" s="832"/>
    </row>
    <row r="134" spans="1:17" s="840" customFormat="1" ht="16.95" customHeight="1">
      <c r="C134" s="833"/>
      <c r="D134" s="868"/>
      <c r="E134" s="869"/>
      <c r="F134" s="876" t="s">
        <v>100</v>
      </c>
      <c r="G134" s="759"/>
      <c r="H134" s="843"/>
      <c r="I134" s="838"/>
      <c r="J134" s="865"/>
      <c r="K134" s="759"/>
      <c r="L134" s="625"/>
      <c r="M134" s="844"/>
      <c r="N134" s="873"/>
      <c r="O134" s="625"/>
      <c r="P134" s="832"/>
    </row>
    <row r="135" spans="1:17" s="609" customFormat="1" ht="16.95" customHeight="1">
      <c r="C135" s="877"/>
      <c r="D135" s="763"/>
      <c r="E135" s="764"/>
      <c r="F135" s="878" t="s">
        <v>114</v>
      </c>
      <c r="G135" s="759"/>
      <c r="H135" s="599">
        <v>3925</v>
      </c>
      <c r="I135" s="600"/>
      <c r="J135" s="599">
        <v>0</v>
      </c>
      <c r="K135" s="759"/>
      <c r="L135" s="602">
        <v>3925</v>
      </c>
      <c r="M135" s="879"/>
      <c r="N135" s="878"/>
      <c r="O135" s="605">
        <f>L135-J135</f>
        <v>3925</v>
      </c>
      <c r="P135" s="832"/>
    </row>
    <row r="136" spans="1:17" s="609" customFormat="1" ht="16.95" customHeight="1">
      <c r="C136" s="877"/>
      <c r="D136" s="763"/>
      <c r="E136" s="764"/>
      <c r="F136" s="878" t="s">
        <v>115</v>
      </c>
      <c r="G136" s="759"/>
      <c r="H136" s="599">
        <v>0</v>
      </c>
      <c r="I136" s="600"/>
      <c r="J136" s="599">
        <v>2158</v>
      </c>
      <c r="K136" s="759"/>
      <c r="L136" s="602">
        <v>2158</v>
      </c>
      <c r="M136" s="879"/>
      <c r="N136" s="878" t="s">
        <v>181</v>
      </c>
      <c r="O136" s="605">
        <f>L136-J136</f>
        <v>0</v>
      </c>
      <c r="P136" s="832"/>
    </row>
    <row r="137" spans="1:17" s="609" customFormat="1" ht="16.95" customHeight="1">
      <c r="C137" s="877"/>
      <c r="D137" s="763"/>
      <c r="E137" s="764"/>
      <c r="F137" s="644" t="s">
        <v>101</v>
      </c>
      <c r="G137" s="759"/>
      <c r="H137" s="599">
        <v>895</v>
      </c>
      <c r="I137" s="600"/>
      <c r="J137" s="599">
        <v>0</v>
      </c>
      <c r="K137" s="759"/>
      <c r="L137" s="602">
        <v>0</v>
      </c>
      <c r="M137" s="542"/>
      <c r="N137" s="632"/>
      <c r="O137" s="605">
        <f>L137-J137</f>
        <v>0</v>
      </c>
      <c r="P137" s="832"/>
    </row>
    <row r="138" spans="1:17" s="609" customFormat="1" ht="16.95" customHeight="1">
      <c r="C138" s="877"/>
      <c r="D138" s="763"/>
      <c r="E138" s="764"/>
      <c r="F138" s="644" t="s">
        <v>78</v>
      </c>
      <c r="G138" s="759"/>
      <c r="H138" s="599">
        <v>3650</v>
      </c>
      <c r="I138" s="600"/>
      <c r="J138" s="599">
        <v>0</v>
      </c>
      <c r="K138" s="759"/>
      <c r="L138" s="602">
        <v>0</v>
      </c>
      <c r="M138" s="542"/>
      <c r="N138" s="637" t="s">
        <v>183</v>
      </c>
      <c r="O138" s="605">
        <f>L138-J138</f>
        <v>0</v>
      </c>
      <c r="P138" s="832"/>
    </row>
    <row r="139" spans="1:17" s="840" customFormat="1" ht="10.050000000000001" customHeight="1">
      <c r="C139" s="833"/>
      <c r="D139" s="880"/>
      <c r="E139" s="863"/>
      <c r="F139" s="881"/>
      <c r="G139" s="598"/>
      <c r="H139" s="882"/>
      <c r="I139" s="844"/>
      <c r="J139" s="838"/>
      <c r="K139" s="598"/>
      <c r="L139" s="838"/>
      <c r="M139" s="844"/>
      <c r="N139" s="775"/>
      <c r="O139" s="698"/>
      <c r="P139" s="832"/>
    </row>
    <row r="140" spans="1:17" s="840" customFormat="1" ht="16.95" customHeight="1">
      <c r="C140" s="833"/>
      <c r="D140" s="880"/>
      <c r="E140" s="863"/>
      <c r="F140" s="883" t="s">
        <v>71</v>
      </c>
      <c r="G140" s="598"/>
      <c r="H140" s="874">
        <v>8470</v>
      </c>
      <c r="I140" s="884"/>
      <c r="J140" s="885">
        <v>2158</v>
      </c>
      <c r="K140" s="598"/>
      <c r="L140" s="886">
        <f>SUM(L135:L139)</f>
        <v>6083</v>
      </c>
      <c r="M140" s="844"/>
      <c r="N140" s="887"/>
      <c r="O140" s="616">
        <f>SUM(O135:O139)</f>
        <v>3925</v>
      </c>
      <c r="P140" s="832"/>
    </row>
    <row r="141" spans="1:17" s="532" customFormat="1" ht="10.050000000000001" customHeight="1" thickBot="1">
      <c r="A141" s="888"/>
      <c r="B141" s="888"/>
      <c r="C141" s="889"/>
      <c r="D141" s="890"/>
      <c r="E141" s="891"/>
      <c r="F141" s="892"/>
      <c r="G141" s="893"/>
      <c r="H141" s="838"/>
      <c r="I141" s="838"/>
      <c r="J141" s="838"/>
      <c r="K141" s="893"/>
      <c r="L141" s="894"/>
      <c r="M141" s="844"/>
      <c r="N141" s="820"/>
      <c r="O141" s="882"/>
      <c r="P141" s="821"/>
      <c r="Q141" s="530"/>
    </row>
    <row r="142" spans="1:17" s="532" customFormat="1" ht="30" customHeight="1" thickTop="1" thickBot="1">
      <c r="A142" s="888"/>
      <c r="B142" s="888"/>
      <c r="C142" s="889"/>
      <c r="D142" s="895" t="s">
        <v>132</v>
      </c>
      <c r="E142" s="895"/>
      <c r="F142" s="895"/>
      <c r="G142" s="896"/>
      <c r="H142" s="897">
        <v>57105.259999999995</v>
      </c>
      <c r="I142" s="898"/>
      <c r="J142" s="899">
        <v>610.25999999999476</v>
      </c>
      <c r="K142" s="896"/>
      <c r="L142" s="899">
        <f>H142+L106</f>
        <v>19872.740000000005</v>
      </c>
      <c r="M142" s="900"/>
      <c r="N142" s="901" t="s">
        <v>135</v>
      </c>
      <c r="O142" s="732">
        <f>O118+O133+O140</f>
        <v>19262.48000000001</v>
      </c>
      <c r="P142" s="821"/>
      <c r="Q142" s="530"/>
    </row>
    <row r="143" spans="1:17" s="532" customFormat="1" ht="30" customHeight="1" thickTop="1" thickBot="1">
      <c r="A143" s="888"/>
      <c r="B143" s="888"/>
      <c r="C143" s="889"/>
      <c r="D143" s="902"/>
      <c r="E143" s="902"/>
      <c r="F143" s="903"/>
      <c r="G143" s="896"/>
      <c r="H143" s="904"/>
      <c r="I143" s="905"/>
      <c r="J143" s="906"/>
      <c r="K143" s="896"/>
      <c r="L143" s="906"/>
      <c r="M143" s="900"/>
      <c r="N143" s="907"/>
      <c r="O143" s="908"/>
      <c r="P143" s="821"/>
      <c r="Q143" s="530"/>
    </row>
    <row r="144" spans="1:17" s="532" customFormat="1" ht="30" customHeight="1" thickTop="1" thickBot="1">
      <c r="A144" s="888"/>
      <c r="B144" s="888"/>
      <c r="C144" s="889"/>
      <c r="D144" s="902"/>
      <c r="E144" s="909"/>
      <c r="F144" s="909" t="s">
        <v>117</v>
      </c>
      <c r="G144" s="896"/>
      <c r="H144" s="910">
        <v>0</v>
      </c>
      <c r="I144" s="898"/>
      <c r="J144" s="910">
        <v>33333.33</v>
      </c>
      <c r="K144" s="896"/>
      <c r="L144" s="910">
        <f>L161</f>
        <v>44739.729999999996</v>
      </c>
      <c r="M144" s="911" t="s">
        <v>194</v>
      </c>
      <c r="N144" s="907"/>
      <c r="O144" s="912">
        <f>L144-J144</f>
        <v>11406.399999999994</v>
      </c>
      <c r="P144" s="821"/>
      <c r="Q144" s="530"/>
    </row>
    <row r="145" spans="1:17" s="532" customFormat="1" ht="30" customHeight="1" thickTop="1">
      <c r="A145" s="888"/>
      <c r="B145" s="888"/>
      <c r="C145" s="889"/>
      <c r="D145" s="902"/>
      <c r="E145" s="913"/>
      <c r="F145" s="914" t="s">
        <v>118</v>
      </c>
      <c r="G145" s="896"/>
      <c r="H145" s="906"/>
      <c r="I145" s="905"/>
      <c r="J145" s="906"/>
      <c r="K145" s="896"/>
      <c r="L145" s="906"/>
      <c r="M145" s="900"/>
      <c r="N145" s="907"/>
      <c r="O145" s="915"/>
      <c r="P145" s="821"/>
      <c r="Q145" s="530"/>
    </row>
    <row r="146" spans="1:17" s="795" customFormat="1" ht="10.050000000000001" customHeight="1">
      <c r="C146" s="916"/>
      <c r="D146" s="902"/>
      <c r="E146" s="804"/>
      <c r="F146" s="804"/>
      <c r="G146" s="917"/>
      <c r="H146" s="918"/>
      <c r="I146" s="918"/>
      <c r="J146" s="918"/>
      <c r="K146" s="917"/>
      <c r="L146" s="919"/>
      <c r="M146" s="920"/>
      <c r="N146" s="921"/>
      <c r="O146" s="922"/>
      <c r="P146" s="923"/>
    </row>
    <row r="147" spans="1:17" s="530" customFormat="1" ht="30" customHeight="1">
      <c r="A147" s="924"/>
      <c r="B147" s="924"/>
      <c r="C147" s="925"/>
      <c r="D147" s="926" t="s">
        <v>119</v>
      </c>
      <c r="E147" s="926"/>
      <c r="F147" s="926"/>
      <c r="G147" s="927"/>
      <c r="H147" s="928">
        <f>H142+H144</f>
        <v>57105.259999999995</v>
      </c>
      <c r="I147" s="929"/>
      <c r="J147" s="928">
        <v>33943.589999999997</v>
      </c>
      <c r="K147" s="930"/>
      <c r="L147" s="928">
        <f>L142+L144</f>
        <v>64612.47</v>
      </c>
      <c r="M147" s="931"/>
      <c r="N147" s="932"/>
      <c r="O147" s="912">
        <f>L147-J147</f>
        <v>30668.880000000005</v>
      </c>
      <c r="P147" s="933"/>
      <c r="Q147" s="934"/>
    </row>
    <row r="148" spans="1:17" s="530" customFormat="1" ht="19.05" customHeight="1" thickBot="1">
      <c r="A148" s="529"/>
      <c r="B148" s="529"/>
      <c r="C148" s="935"/>
      <c r="D148" s="936"/>
      <c r="E148" s="937"/>
      <c r="F148" s="938"/>
      <c r="G148" s="939"/>
      <c r="H148" s="940"/>
      <c r="I148" s="941"/>
      <c r="J148" s="940"/>
      <c r="K148" s="939"/>
      <c r="L148" s="942"/>
      <c r="M148" s="943"/>
      <c r="N148" s="944" t="s">
        <v>72</v>
      </c>
      <c r="O148" s="945"/>
      <c r="P148" s="946"/>
      <c r="Q148" s="934"/>
    </row>
    <row r="149" spans="1:17" s="530" customFormat="1" ht="19.95" customHeight="1" thickTop="1">
      <c r="A149" s="529"/>
      <c r="B149" s="529"/>
      <c r="C149" s="902"/>
      <c r="D149" s="902"/>
      <c r="E149" s="903"/>
      <c r="F149" s="914"/>
      <c r="G149" s="947"/>
      <c r="H149" s="948"/>
      <c r="I149" s="949"/>
      <c r="J149" s="948"/>
      <c r="K149" s="947"/>
      <c r="L149" s="950"/>
      <c r="M149" s="931"/>
      <c r="P149" s="922"/>
      <c r="Q149" s="934"/>
    </row>
    <row r="150" spans="1:17" s="530" customFormat="1" ht="19.95" customHeight="1">
      <c r="A150" s="529"/>
      <c r="B150" s="529"/>
      <c r="C150" s="902"/>
      <c r="D150" s="902"/>
      <c r="E150" s="903"/>
      <c r="F150" s="914"/>
      <c r="G150" s="947"/>
      <c r="H150" s="948"/>
      <c r="I150" s="949"/>
      <c r="J150" s="948"/>
      <c r="K150" s="947"/>
      <c r="L150" s="950"/>
      <c r="M150" s="931"/>
      <c r="N150" s="951" t="s">
        <v>174</v>
      </c>
      <c r="O150" s="952"/>
      <c r="P150" s="922"/>
      <c r="Q150" s="934"/>
    </row>
    <row r="151" spans="1:17" s="530" customFormat="1" ht="19.95" customHeight="1">
      <c r="A151" s="529"/>
      <c r="B151" s="529"/>
      <c r="C151" s="902"/>
      <c r="D151" s="902"/>
      <c r="E151" s="903"/>
      <c r="F151" s="914"/>
      <c r="G151" s="947"/>
      <c r="H151" s="948"/>
      <c r="I151" s="949"/>
      <c r="J151" s="948"/>
      <c r="K151" s="947"/>
      <c r="L151" s="950"/>
      <c r="M151" s="931"/>
      <c r="N151" s="953" t="s">
        <v>173</v>
      </c>
      <c r="O151" s="954">
        <f>O106</f>
        <v>19262.48</v>
      </c>
      <c r="P151" s="922"/>
      <c r="Q151" s="934"/>
    </row>
    <row r="152" spans="1:17" ht="19.95" customHeight="1">
      <c r="C152" s="924"/>
      <c r="D152" s="572"/>
      <c r="E152" s="572"/>
      <c r="F152" s="1018" t="s">
        <v>158</v>
      </c>
      <c r="G152" s="1018"/>
      <c r="H152" s="1018"/>
      <c r="I152" s="572"/>
      <c r="M152" s="888"/>
      <c r="N152" s="953"/>
      <c r="O152" s="954"/>
      <c r="P152" s="955"/>
    </row>
    <row r="153" spans="1:17" ht="19.95" customHeight="1" thickBot="1">
      <c r="J153" s="956"/>
      <c r="L153" s="532"/>
      <c r="M153" s="532"/>
      <c r="N153" s="953" t="s">
        <v>191</v>
      </c>
      <c r="O153" s="954">
        <f>O142</f>
        <v>19262.48000000001</v>
      </c>
      <c r="P153" s="957"/>
    </row>
    <row r="154" spans="1:17" ht="19.95" customHeight="1" thickBot="1">
      <c r="C154" s="532"/>
      <c r="D154" s="532"/>
      <c r="E154" s="958"/>
      <c r="F154" s="959" t="s">
        <v>121</v>
      </c>
      <c r="G154" s="960"/>
      <c r="H154" s="961"/>
      <c r="I154" s="961"/>
      <c r="J154" s="961"/>
      <c r="K154" s="960"/>
      <c r="L154" s="961"/>
      <c r="M154" s="962"/>
      <c r="N154" s="953" t="s">
        <v>175</v>
      </c>
      <c r="O154" s="954">
        <f>O144</f>
        <v>11406.399999999994</v>
      </c>
      <c r="P154" s="963"/>
      <c r="Q154" s="934"/>
    </row>
    <row r="155" spans="1:17" ht="19.95" customHeight="1" thickBot="1">
      <c r="C155" s="532"/>
      <c r="D155" s="532"/>
      <c r="E155" s="964"/>
      <c r="F155" s="965" t="s">
        <v>162</v>
      </c>
      <c r="G155" s="966"/>
      <c r="H155" s="967"/>
      <c r="I155" s="967"/>
      <c r="J155" s="967"/>
      <c r="K155" s="966"/>
      <c r="L155" s="968">
        <v>50000</v>
      </c>
      <c r="M155" s="969"/>
      <c r="N155" s="970" t="s">
        <v>172</v>
      </c>
      <c r="O155" s="971">
        <f>SUM(O153:O154)</f>
        <v>30668.880000000005</v>
      </c>
      <c r="P155" s="972"/>
      <c r="Q155" s="934"/>
    </row>
    <row r="156" spans="1:17" ht="19.95" customHeight="1">
      <c r="C156" s="532"/>
      <c r="D156" s="532"/>
      <c r="E156" s="973"/>
      <c r="F156" s="974" t="s">
        <v>122</v>
      </c>
      <c r="G156" s="966"/>
      <c r="H156" s="967"/>
      <c r="I156" s="967"/>
      <c r="J156" s="967"/>
      <c r="K156" s="966"/>
      <c r="L156" s="975">
        <v>1705</v>
      </c>
      <c r="M156" s="969"/>
      <c r="P156" s="972"/>
      <c r="Q156" s="934"/>
    </row>
    <row r="157" spans="1:17" ht="19.95" customHeight="1">
      <c r="C157" s="532"/>
      <c r="D157" s="532"/>
      <c r="E157" s="973"/>
      <c r="F157" s="976" t="s">
        <v>123</v>
      </c>
      <c r="G157" s="977"/>
      <c r="H157" s="976"/>
      <c r="I157" s="976"/>
      <c r="J157" s="976"/>
      <c r="K157" s="977"/>
      <c r="L157" s="978">
        <f t="shared" ref="L157" si="8">SUM(L155:L156)</f>
        <v>51705</v>
      </c>
      <c r="M157" s="969"/>
      <c r="N157" s="979"/>
      <c r="O157" s="972"/>
      <c r="P157" s="972"/>
      <c r="Q157" s="934"/>
    </row>
    <row r="158" spans="1:17" ht="19.95" customHeight="1">
      <c r="C158" s="532"/>
      <c r="D158" s="532"/>
      <c r="E158" s="973"/>
      <c r="F158" s="967" t="s">
        <v>124</v>
      </c>
      <c r="G158" s="966"/>
      <c r="H158" s="980"/>
      <c r="I158" s="967"/>
      <c r="J158" s="967"/>
      <c r="K158" s="981" t="s">
        <v>160</v>
      </c>
      <c r="L158" s="975">
        <v>-5260.27</v>
      </c>
      <c r="M158" s="969"/>
      <c r="N158" s="774"/>
      <c r="O158" s="972"/>
      <c r="P158" s="972"/>
      <c r="Q158" s="934"/>
    </row>
    <row r="159" spans="1:17" ht="19.95" customHeight="1">
      <c r="C159" s="532"/>
      <c r="D159" s="532"/>
      <c r="E159" s="973"/>
      <c r="F159" s="967" t="s">
        <v>125</v>
      </c>
      <c r="G159" s="966"/>
      <c r="H159" s="980"/>
      <c r="I159" s="967"/>
      <c r="J159" s="967"/>
      <c r="K159" s="981" t="s">
        <v>160</v>
      </c>
      <c r="L159" s="975">
        <f>-L79</f>
        <v>-324.52</v>
      </c>
      <c r="M159" s="969"/>
      <c r="N159" s="774"/>
      <c r="O159" s="972"/>
      <c r="P159" s="972"/>
      <c r="Q159" s="934"/>
    </row>
    <row r="160" spans="1:17" ht="19.95" customHeight="1">
      <c r="C160" s="532"/>
      <c r="D160" s="532"/>
      <c r="E160" s="982"/>
      <c r="F160" s="983" t="s">
        <v>126</v>
      </c>
      <c r="G160" s="984"/>
      <c r="H160" s="983"/>
      <c r="I160" s="983"/>
      <c r="J160" s="983"/>
      <c r="K160" s="985" t="s">
        <v>127</v>
      </c>
      <c r="L160" s="986">
        <f>L156+L159</f>
        <v>1380.48</v>
      </c>
      <c r="M160" s="969"/>
      <c r="N160" s="987"/>
      <c r="O160" s="972"/>
      <c r="P160" s="972"/>
      <c r="Q160" s="934"/>
    </row>
    <row r="161" spans="3:17" ht="19.95" customHeight="1">
      <c r="C161" s="532"/>
      <c r="D161" s="532"/>
      <c r="E161" s="973"/>
      <c r="F161" s="988" t="s">
        <v>128</v>
      </c>
      <c r="G161" s="989"/>
      <c r="H161" s="988"/>
      <c r="I161" s="988"/>
      <c r="J161" s="988"/>
      <c r="K161" s="990" t="s">
        <v>127</v>
      </c>
      <c r="L161" s="991">
        <f>L155+L158</f>
        <v>44739.729999999996</v>
      </c>
      <c r="M161" s="992"/>
      <c r="N161" s="987"/>
      <c r="O161" s="993"/>
      <c r="P161" s="993"/>
      <c r="Q161" s="934"/>
    </row>
    <row r="162" spans="3:17" ht="19.95" customHeight="1">
      <c r="C162" s="532"/>
      <c r="D162" s="532"/>
      <c r="E162" s="973"/>
      <c r="F162" s="988" t="s">
        <v>129</v>
      </c>
      <c r="G162" s="989"/>
      <c r="H162" s="988"/>
      <c r="I162" s="988"/>
      <c r="J162" s="988"/>
      <c r="K162" s="990" t="s">
        <v>127</v>
      </c>
      <c r="L162" s="994">
        <f>SUM(L160:L161)</f>
        <v>46120.21</v>
      </c>
      <c r="M162" s="992"/>
      <c r="N162" s="995"/>
      <c r="O162" s="993"/>
      <c r="P162" s="993"/>
      <c r="Q162" s="934"/>
    </row>
    <row r="163" spans="3:17" ht="19.95" customHeight="1" thickBot="1">
      <c r="C163" s="532"/>
      <c r="D163" s="532"/>
      <c r="E163" s="996"/>
      <c r="F163" s="997"/>
      <c r="G163" s="998"/>
      <c r="H163" s="997"/>
      <c r="I163" s="997"/>
      <c r="J163" s="997"/>
      <c r="K163" s="998"/>
      <c r="L163" s="999" t="s">
        <v>161</v>
      </c>
      <c r="M163" s="1000"/>
      <c r="N163" s="1001"/>
      <c r="O163" s="993"/>
      <c r="P163" s="993"/>
      <c r="Q163" s="934"/>
    </row>
    <row r="164" spans="3:17" ht="10.050000000000001" customHeight="1">
      <c r="C164" s="1002"/>
      <c r="D164" s="571"/>
      <c r="E164" s="571"/>
      <c r="F164" s="1003"/>
      <c r="G164" s="1004"/>
      <c r="H164" s="571"/>
      <c r="I164" s="571"/>
      <c r="J164" s="1005"/>
      <c r="K164" s="1004"/>
      <c r="L164" s="1006"/>
      <c r="M164" s="1006"/>
      <c r="N164" s="1007"/>
      <c r="O164" s="1007"/>
      <c r="P164" s="1007"/>
    </row>
    <row r="165" spans="3:17" ht="19.95" customHeight="1">
      <c r="C165" s="1008"/>
      <c r="D165" s="1009" t="s">
        <v>130</v>
      </c>
      <c r="E165" s="1010">
        <v>1</v>
      </c>
      <c r="F165" s="1011" t="s">
        <v>163</v>
      </c>
      <c r="G165" s="1012"/>
      <c r="H165" s="1013"/>
      <c r="I165" s="1014"/>
      <c r="J165" s="1013"/>
      <c r="K165" s="1015"/>
      <c r="L165" s="1014"/>
      <c r="M165" s="1014"/>
      <c r="N165" s="1008"/>
      <c r="O165" s="1008"/>
      <c r="P165" s="1008"/>
    </row>
    <row r="166" spans="3:17" ht="19.95" customHeight="1">
      <c r="D166" s="1009"/>
      <c r="E166" s="1010">
        <v>2</v>
      </c>
      <c r="F166" s="1011" t="s">
        <v>164</v>
      </c>
      <c r="G166" s="1012"/>
      <c r="H166" s="1013"/>
      <c r="I166" s="1014"/>
      <c r="J166" s="1013"/>
      <c r="K166" s="1015"/>
      <c r="L166" s="1014"/>
      <c r="M166" s="1014"/>
      <c r="P166" s="530"/>
    </row>
  </sheetData>
  <mergeCells count="1">
    <mergeCell ref="F152:H152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9739-BEDC-BC4A-BBC9-53AA445FD86B}">
  <dimension ref="A1:HW166"/>
  <sheetViews>
    <sheetView tabSelected="1" topLeftCell="B1" zoomScaleNormal="100" zoomScaleSheetLayoutView="90" workbookViewId="0">
      <selection activeCell="L78" sqref="L78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9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10" style="326" customWidth="1"/>
    <col min="12" max="12" width="26.296875" style="2" customWidth="1"/>
    <col min="13" max="13" width="5" style="2" customWidth="1"/>
    <col min="14" max="14" width="53.796875" style="2" customWidth="1"/>
    <col min="15" max="15" width="17.796875" style="2" customWidth="1"/>
    <col min="16" max="16" width="1.5" customWidth="1"/>
    <col min="17" max="17" width="14.5" style="2" customWidth="1"/>
    <col min="18" max="18" width="3" style="2" customWidth="1"/>
    <col min="19" max="19" width="65.69921875" style="2" customWidth="1"/>
    <col min="20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202</v>
      </c>
      <c r="O3" s="137"/>
      <c r="P3" s="138"/>
    </row>
    <row r="4" spans="1:32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203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</row>
    <row r="5" spans="1:32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2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</row>
    <row r="7" spans="1:32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204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1:32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121">
        <f>19687+2860.7</f>
        <v>22547.7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162</v>
      </c>
      <c r="K10" s="332"/>
      <c r="L10" s="401">
        <v>300</v>
      </c>
      <c r="M10" s="10"/>
      <c r="N10" s="130"/>
      <c r="O10" s="133">
        <f>L10-H10</f>
        <v>-300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</row>
    <row r="11" spans="1:32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87</v>
      </c>
      <c r="K11" s="332"/>
      <c r="L11" s="401">
        <v>150</v>
      </c>
      <c r="M11" s="10"/>
      <c r="N11" s="130"/>
      <c r="O11" s="133">
        <f>L11-H11</f>
        <v>-600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</row>
    <row r="12" spans="1:32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22796.7</v>
      </c>
      <c r="K12" s="331">
        <f>L12/L87</f>
        <v>0.28178574417039159</v>
      </c>
      <c r="L12" s="46">
        <f>SUM(L9:L11)</f>
        <v>36100</v>
      </c>
      <c r="M12" s="47"/>
      <c r="N12" s="48"/>
      <c r="O12" s="44">
        <f>SUM(O9:O10)</f>
        <v>-300</v>
      </c>
      <c r="P12" s="141"/>
      <c r="Q12" s="492"/>
      <c r="R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3" spans="1:32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493" t="s">
        <v>153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s="41" customFormat="1" ht="16.95" customHeight="1">
      <c r="A14" s="34"/>
      <c r="B14" s="34"/>
      <c r="C14" s="34"/>
      <c r="D14" s="35">
        <v>4110</v>
      </c>
      <c r="E14" s="249"/>
      <c r="F14" s="36" t="s">
        <v>206</v>
      </c>
      <c r="G14" s="331"/>
      <c r="H14" s="206">
        <v>1200</v>
      </c>
      <c r="I14" s="387" t="s">
        <v>24</v>
      </c>
      <c r="J14" s="121">
        <v>1568</v>
      </c>
      <c r="K14" s="331"/>
      <c r="L14" s="400">
        <v>1568</v>
      </c>
      <c r="M14" s="10"/>
      <c r="N14" s="483"/>
      <c r="O14" s="132">
        <f t="shared" ref="O14:O30" si="0">L14-H14</f>
        <v>368</v>
      </c>
      <c r="P14" s="141"/>
      <c r="Q14" s="492"/>
      <c r="R14" s="494" t="s">
        <v>24</v>
      </c>
      <c r="S14" s="488" t="s">
        <v>140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1:32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20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R15" s="494" t="s">
        <v>24</v>
      </c>
      <c r="S15" s="425" t="s">
        <v>139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55</v>
      </c>
      <c r="K16" s="331"/>
      <c r="L16" s="400">
        <v>55</v>
      </c>
      <c r="M16" s="10"/>
      <c r="N16" s="484"/>
      <c r="O16" s="132">
        <f t="shared" si="0"/>
        <v>5</v>
      </c>
      <c r="P16" s="141"/>
      <c r="Q16" s="492"/>
      <c r="R16" s="494" t="s">
        <v>24</v>
      </c>
      <c r="S16" s="425" t="s">
        <v>141</v>
      </c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</row>
    <row r="17" spans="1:32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89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R17" s="494" t="s">
        <v>24</v>
      </c>
      <c r="S17" s="425" t="s">
        <v>142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</row>
    <row r="18" spans="1:32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f>948-61</f>
        <v>887</v>
      </c>
      <c r="K18" s="331"/>
      <c r="L18" s="400">
        <v>887</v>
      </c>
      <c r="M18" s="10"/>
      <c r="N18" s="485"/>
      <c r="O18" s="132">
        <f t="shared" si="0"/>
        <v>-113</v>
      </c>
      <c r="P18" s="141"/>
      <c r="Q18" s="492"/>
      <c r="R18" s="129" t="s">
        <v>24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400</v>
      </c>
      <c r="M20" s="10"/>
      <c r="N20" s="485"/>
      <c r="O20" s="132">
        <f t="shared" si="0"/>
        <v>-400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</row>
    <row r="21" spans="1:32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485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</row>
    <row r="22" spans="1:32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485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121">
        <f>343+12</f>
        <v>355</v>
      </c>
      <c r="K23" s="331"/>
      <c r="L23" s="400">
        <v>600</v>
      </c>
      <c r="M23" s="10"/>
      <c r="N23" s="485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485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485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</row>
    <row r="26" spans="1:32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485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1:32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29</v>
      </c>
      <c r="K27" s="331"/>
      <c r="L27" s="400">
        <v>50</v>
      </c>
      <c r="M27" s="10"/>
      <c r="N27" s="485"/>
      <c r="O27" s="132">
        <f t="shared" si="0"/>
        <v>0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</row>
    <row r="28" spans="1:32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485"/>
      <c r="O28" s="132">
        <f t="shared" si="0"/>
        <v>0</v>
      </c>
      <c r="P28" s="142"/>
      <c r="Q28" s="34"/>
    </row>
    <row r="29" spans="1:32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276</v>
      </c>
      <c r="K29" s="331"/>
      <c r="L29" s="400">
        <v>340</v>
      </c>
      <c r="M29" s="10"/>
      <c r="N29" s="484"/>
      <c r="O29" s="132">
        <f t="shared" si="0"/>
        <v>90</v>
      </c>
      <c r="P29" s="142"/>
      <c r="Q29" s="34"/>
    </row>
    <row r="30" spans="1:32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>
        <v>15</v>
      </c>
      <c r="K30" s="331"/>
      <c r="L30" s="400">
        <v>100</v>
      </c>
      <c r="M30" s="10"/>
      <c r="N30" s="394"/>
      <c r="O30" s="132">
        <f t="shared" si="0"/>
        <v>-200</v>
      </c>
      <c r="P30" s="142"/>
      <c r="Q30" s="34"/>
    </row>
    <row r="31" spans="1:32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23</v>
      </c>
      <c r="K31" s="331"/>
      <c r="L31" s="400">
        <v>240</v>
      </c>
      <c r="M31" s="10"/>
      <c r="N31" s="484" t="s">
        <v>205</v>
      </c>
      <c r="O31" s="132">
        <f>L31-H31</f>
        <v>0</v>
      </c>
      <c r="P31" s="142"/>
      <c r="Q31" s="34"/>
    </row>
    <row r="32" spans="1:32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3653</v>
      </c>
      <c r="K32" s="331">
        <f>L32/L87</f>
        <v>5.6591319812613262E-2</v>
      </c>
      <c r="L32" s="46">
        <f>SUM(L14:L31)</f>
        <v>7250</v>
      </c>
      <c r="M32" s="47"/>
      <c r="N32" s="396"/>
      <c r="O32" s="44">
        <f>SUM(O14:O31)</f>
        <v>-250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121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>
        <v>0</v>
      </c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2.7319947495744335E-2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0</v>
      </c>
      <c r="M42" s="39"/>
      <c r="N42" s="485"/>
      <c r="O42" s="132">
        <f t="shared" si="1"/>
        <v>-200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394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>
        <v>250</v>
      </c>
      <c r="K45" s="331"/>
      <c r="L45" s="400">
        <v>250</v>
      </c>
      <c r="M45" s="39"/>
      <c r="N45" s="485"/>
      <c r="O45" s="132">
        <f t="shared" si="1"/>
        <v>50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0</v>
      </c>
      <c r="M46" s="39"/>
      <c r="N46" s="485"/>
      <c r="O46" s="132">
        <f t="shared" si="1"/>
        <v>-50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0</v>
      </c>
      <c r="M47" s="39"/>
      <c r="N47" s="485"/>
      <c r="O47" s="132">
        <f t="shared" si="1"/>
        <v>-50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485"/>
      <c r="O48" s="132">
        <f t="shared" si="1"/>
        <v>0</v>
      </c>
      <c r="P48" s="142"/>
    </row>
    <row r="49" spans="1:19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8050</v>
      </c>
      <c r="K49" s="331">
        <f>L49/L87</f>
        <v>6.2835879240211973E-2</v>
      </c>
      <c r="L49" s="46">
        <f>SUM(L39:L48)</f>
        <v>8050</v>
      </c>
      <c r="M49" s="39"/>
      <c r="N49" s="527"/>
      <c r="O49" s="44">
        <f>SUM(O39:O48)</f>
        <v>-250</v>
      </c>
      <c r="P49" s="142"/>
    </row>
    <row r="50" spans="1:19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528"/>
      <c r="O50" s="120"/>
      <c r="P50" s="142"/>
    </row>
    <row r="51" spans="1:19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>
        <v>45</v>
      </c>
      <c r="K51" s="331"/>
      <c r="L51" s="401">
        <v>45</v>
      </c>
      <c r="M51" s="22"/>
      <c r="N51" s="526"/>
      <c r="O51" s="132">
        <f t="shared" ref="O51:O52" si="2">L51-H51</f>
        <v>-30</v>
      </c>
      <c r="P51" s="142"/>
    </row>
    <row r="52" spans="1:19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>
        <v>786</v>
      </c>
      <c r="K52" s="331"/>
      <c r="L52" s="401">
        <v>1000</v>
      </c>
      <c r="M52" s="10"/>
      <c r="N52" s="485"/>
      <c r="O52" s="132">
        <f t="shared" si="2"/>
        <v>-1500</v>
      </c>
      <c r="P52" s="142"/>
      <c r="Q52" s="506"/>
      <c r="S52" s="41" t="s">
        <v>177</v>
      </c>
    </row>
    <row r="53" spans="1:19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831</v>
      </c>
      <c r="K53" s="331">
        <f>L53/L87</f>
        <v>8.1569557523008089E-3</v>
      </c>
      <c r="L53" s="46">
        <f>SUM(L50:L52)</f>
        <v>1045</v>
      </c>
      <c r="M53" s="10"/>
      <c r="N53" s="48"/>
      <c r="O53" s="122">
        <f>SUM(O51:O52)</f>
        <v>-1530</v>
      </c>
      <c r="P53" s="142"/>
    </row>
    <row r="54" spans="1:19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38830.699999999997</v>
      </c>
      <c r="K54" s="350"/>
      <c r="L54" s="217">
        <f>L53+L49+L37+L32+L12</f>
        <v>55945</v>
      </c>
      <c r="M54" s="188"/>
      <c r="N54" s="54" t="s">
        <v>45</v>
      </c>
      <c r="O54" s="199">
        <f>O53+O49+O37+O32+O12</f>
        <v>-2330</v>
      </c>
      <c r="P54" s="189"/>
    </row>
    <row r="55" spans="1:19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9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9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9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9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38830.699999999997</v>
      </c>
      <c r="K59" s="331"/>
      <c r="L59" s="217">
        <f>L54</f>
        <v>55945</v>
      </c>
      <c r="M59" s="53"/>
      <c r="N59" s="28" t="s">
        <v>8</v>
      </c>
      <c r="O59" s="201">
        <f>O54</f>
        <v>-2330</v>
      </c>
      <c r="P59" s="142"/>
    </row>
    <row r="60" spans="1:19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9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2712</v>
      </c>
      <c r="K61" s="331"/>
      <c r="L61" s="400">
        <v>3051</v>
      </c>
      <c r="M61" s="22"/>
      <c r="N61" s="486"/>
      <c r="O61" s="132">
        <f t="shared" ref="O61:O72" si="3">L61-H61</f>
        <v>337</v>
      </c>
      <c r="P61" s="142"/>
    </row>
    <row r="62" spans="1:19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9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9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7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471</v>
      </c>
      <c r="K65" s="331"/>
      <c r="L65" s="401">
        <v>471</v>
      </c>
      <c r="M65" s="10"/>
      <c r="N65" s="394"/>
      <c r="O65" s="133">
        <f t="shared" si="3"/>
        <v>386</v>
      </c>
      <c r="P65" s="142"/>
    </row>
    <row r="66" spans="1:17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0</v>
      </c>
      <c r="M66" s="10"/>
      <c r="N66" s="485"/>
      <c r="O66" s="133">
        <f t="shared" si="3"/>
        <v>-4000</v>
      </c>
      <c r="P66" s="142"/>
      <c r="Q66" s="506"/>
    </row>
    <row r="67" spans="1:17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>
        <v>148</v>
      </c>
      <c r="K67" s="331"/>
      <c r="L67" s="400">
        <v>200</v>
      </c>
      <c r="M67" s="10"/>
      <c r="N67" s="485"/>
      <c r="O67" s="132">
        <f t="shared" si="3"/>
        <v>-280</v>
      </c>
      <c r="P67" s="142"/>
    </row>
    <row r="68" spans="1:17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600</v>
      </c>
      <c r="K68" s="331"/>
      <c r="L68" s="400">
        <v>3000</v>
      </c>
      <c r="M68" s="10"/>
      <c r="N68" s="485"/>
      <c r="O68" s="132">
        <f t="shared" si="3"/>
        <v>0</v>
      </c>
      <c r="P68" s="142"/>
    </row>
    <row r="69" spans="1:17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200</v>
      </c>
      <c r="M69" s="10"/>
      <c r="N69" s="485"/>
      <c r="O69" s="132">
        <f t="shared" si="3"/>
        <v>-225</v>
      </c>
      <c r="P69" s="142"/>
    </row>
    <row r="70" spans="1:17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88</v>
      </c>
      <c r="K70" s="331"/>
      <c r="L70" s="400">
        <v>240</v>
      </c>
      <c r="M70" s="10"/>
      <c r="N70" s="485"/>
      <c r="O70" s="132">
        <f t="shared" si="3"/>
        <v>0</v>
      </c>
      <c r="P70" s="142"/>
    </row>
    <row r="71" spans="1:17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>
        <v>30</v>
      </c>
      <c r="K71" s="331"/>
      <c r="L71" s="400">
        <v>300</v>
      </c>
      <c r="M71" s="131"/>
      <c r="N71" s="245"/>
      <c r="O71" s="132">
        <f t="shared" si="3"/>
        <v>-350</v>
      </c>
      <c r="P71" s="142"/>
    </row>
    <row r="72" spans="1:17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v>240</v>
      </c>
      <c r="K72" s="331"/>
      <c r="L72" s="400">
        <v>500</v>
      </c>
      <c r="M72" s="131"/>
      <c r="N72" s="393"/>
      <c r="O72" s="135">
        <f t="shared" si="3"/>
        <v>-800</v>
      </c>
      <c r="P72" s="142"/>
    </row>
    <row r="73" spans="1:17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5389</v>
      </c>
      <c r="K73" s="331">
        <f>L73/L87</f>
        <v>7.3818498133501192E-2</v>
      </c>
      <c r="L73" s="46">
        <f>SUM(L61:L72)</f>
        <v>9457</v>
      </c>
      <c r="M73" s="10"/>
      <c r="N73" s="48"/>
      <c r="O73" s="46">
        <f>SUM(O61:O72)</f>
        <v>-4932</v>
      </c>
      <c r="P73" s="142"/>
    </row>
    <row r="74" spans="1:17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7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37">
        <v>54585</v>
      </c>
      <c r="K75" s="331"/>
      <c r="L75" s="402">
        <v>54585</v>
      </c>
      <c r="M75" s="10"/>
      <c r="N75" s="507"/>
      <c r="O75" s="132">
        <f t="shared" ref="O75:O80" si="4">L75-H75</f>
        <v>-415</v>
      </c>
      <c r="P75" s="142"/>
    </row>
    <row r="76" spans="1:17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2800</v>
      </c>
      <c r="M76" s="10"/>
      <c r="N76" s="50" t="s">
        <v>207</v>
      </c>
      <c r="O76" s="132">
        <f>L76-H76</f>
        <v>905</v>
      </c>
      <c r="P76" s="142"/>
    </row>
    <row r="77" spans="1:17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0</v>
      </c>
      <c r="M77" s="10"/>
      <c r="N77" s="485"/>
      <c r="O77" s="132">
        <f t="shared" si="4"/>
        <v>-4230</v>
      </c>
      <c r="P77" s="142"/>
    </row>
    <row r="78" spans="1:17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>
        <v>280</v>
      </c>
      <c r="K78" s="331"/>
      <c r="L78" s="402">
        <v>3000</v>
      </c>
      <c r="M78" s="10"/>
      <c r="N78" s="485"/>
      <c r="O78" s="132">
        <f t="shared" si="4"/>
        <v>-1000</v>
      </c>
      <c r="P78" s="142"/>
    </row>
    <row r="79" spans="1:17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97">
        <v>324.52</v>
      </c>
      <c r="M79" s="10"/>
      <c r="N79" s="485"/>
      <c r="O79" s="132">
        <f t="shared" si="4"/>
        <v>-30.480000000000018</v>
      </c>
      <c r="P79" s="142"/>
    </row>
    <row r="80" spans="1:17" s="41" customFormat="1" ht="16.95" customHeight="1">
      <c r="A80" s="34"/>
      <c r="B80" s="34"/>
      <c r="C80" s="34"/>
      <c r="D80" s="35">
        <v>4107</v>
      </c>
      <c r="E80" s="249"/>
      <c r="F80" s="250" t="s">
        <v>178</v>
      </c>
      <c r="G80" s="331"/>
      <c r="H80" s="266">
        <v>3000</v>
      </c>
      <c r="I80" s="45"/>
      <c r="J80" s="45"/>
      <c r="K80" s="331"/>
      <c r="L80" s="402">
        <v>1500</v>
      </c>
      <c r="M80" s="10"/>
      <c r="N80" s="485"/>
      <c r="O80" s="132">
        <f t="shared" si="4"/>
        <v>-1500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526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54865</v>
      </c>
      <c r="K82" s="331">
        <f>L82/L87</f>
        <v>0.48558880575298774</v>
      </c>
      <c r="L82" s="216">
        <f>SUM(L75:L81)</f>
        <v>62209.52</v>
      </c>
      <c r="M82" s="10"/>
      <c r="N82" s="526"/>
      <c r="O82" s="46">
        <f>SUM(O75:O81)</f>
        <v>-6270.48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526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0</v>
      </c>
      <c r="L84" s="401">
        <v>0</v>
      </c>
      <c r="M84" s="47"/>
      <c r="N84" s="526"/>
      <c r="O84" s="132">
        <f t="shared" ref="O84:O85" si="5">L84-H84</f>
        <v>-10000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3.9028496422491908E-3</v>
      </c>
      <c r="L85" s="401">
        <v>500</v>
      </c>
      <c r="M85" s="10"/>
      <c r="N85" s="485"/>
      <c r="O85" s="132">
        <f t="shared" si="5"/>
        <v>-3000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526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99084.7</v>
      </c>
      <c r="K87" s="351">
        <f>SUM(K12:K86)</f>
        <v>1.0000000000000002</v>
      </c>
      <c r="L87" s="384">
        <f>SUM(L85+L84+L82+L73+L53+L49+L37+L32+L12)</f>
        <v>128111.51999999999</v>
      </c>
      <c r="M87" s="272"/>
      <c r="N87" s="49"/>
      <c r="O87" s="406">
        <f>SUM(O85+O82+O73+O53+O49+O37+O32+O12)+O84</f>
        <v>-26532.48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429" t="s">
        <v>204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92000</v>
      </c>
      <c r="K95" s="337"/>
      <c r="L95" s="400">
        <v>92000</v>
      </c>
      <c r="M95" s="10"/>
      <c r="N95" s="40" t="s">
        <v>137</v>
      </c>
      <c r="O95" s="132">
        <f t="shared" ref="O95:O102" si="6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165</v>
      </c>
      <c r="G96" s="337"/>
      <c r="H96" s="210"/>
      <c r="I96" s="37"/>
      <c r="J96" s="38">
        <v>200</v>
      </c>
      <c r="K96" s="337"/>
      <c r="L96" s="400">
        <v>200</v>
      </c>
      <c r="M96" s="10"/>
      <c r="N96" s="481"/>
      <c r="O96" s="132">
        <f t="shared" si="6"/>
        <v>200</v>
      </c>
      <c r="P96" s="142"/>
    </row>
    <row r="97" spans="1:19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6"/>
        <v>0</v>
      </c>
      <c r="P97" s="142"/>
    </row>
    <row r="98" spans="1:19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6"/>
        <v>0</v>
      </c>
      <c r="P98" s="142"/>
    </row>
    <row r="99" spans="1:19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>
        <v>-3500</v>
      </c>
      <c r="K99" s="337"/>
      <c r="L99" s="400">
        <v>-3500</v>
      </c>
      <c r="M99" s="10"/>
      <c r="N99" s="485" t="s">
        <v>182</v>
      </c>
      <c r="O99" s="132">
        <f t="shared" si="6"/>
        <v>-3500</v>
      </c>
      <c r="P99" s="142"/>
    </row>
    <row r="100" spans="1:19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6"/>
        <v>0</v>
      </c>
      <c r="P100" s="142"/>
    </row>
    <row r="101" spans="1:19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>
        <v>2158</v>
      </c>
      <c r="K101" s="337"/>
      <c r="L101" s="400">
        <v>2158</v>
      </c>
      <c r="M101" s="10"/>
      <c r="N101" s="394"/>
      <c r="O101" s="132">
        <f t="shared" si="6"/>
        <v>0</v>
      </c>
      <c r="P101" s="142"/>
    </row>
    <row r="102" spans="1:19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6"/>
        <v>0</v>
      </c>
      <c r="P102" s="142"/>
    </row>
    <row r="103" spans="1:19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9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95449</v>
      </c>
      <c r="K104" s="339"/>
      <c r="L104" s="385">
        <f>SUM(L95:L102)</f>
        <v>95449</v>
      </c>
      <c r="M104" s="48"/>
      <c r="N104" s="48"/>
      <c r="O104" s="383">
        <f>SUM(O94:O102)</f>
        <v>-3300</v>
      </c>
      <c r="P104" s="283"/>
    </row>
    <row r="105" spans="1:19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9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783">
        <f>J104-J87</f>
        <v>-3635.6999999999971</v>
      </c>
      <c r="K106" s="339"/>
      <c r="L106" s="430">
        <f>L104-L87</f>
        <v>-32662.51999999999</v>
      </c>
      <c r="M106" s="48"/>
      <c r="N106" s="270" t="s">
        <v>135</v>
      </c>
      <c r="O106" s="406">
        <f>O104-O87</f>
        <v>23232.48</v>
      </c>
      <c r="P106" s="283"/>
    </row>
    <row r="107" spans="1:19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-0.3421986610650713</v>
      </c>
      <c r="M107" s="10"/>
      <c r="N107" s="92" t="s">
        <v>45</v>
      </c>
      <c r="O107" s="147"/>
      <c r="P107" s="153"/>
    </row>
    <row r="108" spans="1:19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9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9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9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12" t="s">
        <v>202</v>
      </c>
      <c r="O111" s="231" t="s">
        <v>102</v>
      </c>
      <c r="P111" s="241"/>
    </row>
    <row r="112" spans="1:19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126" t="s">
        <v>203</v>
      </c>
      <c r="O112" s="26" t="s">
        <v>64</v>
      </c>
      <c r="P112" s="241"/>
      <c r="S112" s="23">
        <v>19872</v>
      </c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L142-L116-L133-L140</f>
        <v>-45366.259999999995</v>
      </c>
      <c r="M117" s="172"/>
      <c r="N117" s="108"/>
      <c r="O117" s="135">
        <f>L117-J117</f>
        <v>6816.4800000000105</v>
      </c>
      <c r="P117" s="243"/>
    </row>
    <row r="118" spans="3:16" s="522" customFormat="1" ht="22.05" customHeight="1">
      <c r="C118" s="511"/>
      <c r="D118" s="512"/>
      <c r="E118" s="513"/>
      <c r="F118" s="514" t="s">
        <v>67</v>
      </c>
      <c r="G118" s="515"/>
      <c r="H118" s="516">
        <v>27635</v>
      </c>
      <c r="I118" s="517"/>
      <c r="J118" s="518">
        <v>-24547.740000000005</v>
      </c>
      <c r="K118" s="515"/>
      <c r="L118" s="516">
        <f>SUM(L116:L117)</f>
        <v>-17731.259999999995</v>
      </c>
      <c r="M118" s="510" t="s">
        <v>195</v>
      </c>
      <c r="N118" s="519"/>
      <c r="O118" s="520">
        <f>SUM(O116:O117)</f>
        <v>6816.4800000000105</v>
      </c>
      <c r="P118" s="521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31" si="7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5000</v>
      </c>
      <c r="M122" s="172"/>
      <c r="N122" s="485"/>
      <c r="O122" s="132">
        <f t="shared" si="7"/>
        <v>1000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2000</v>
      </c>
      <c r="M123" s="172"/>
      <c r="N123" s="485"/>
      <c r="O123" s="132">
        <f t="shared" si="7"/>
        <v>-3000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485"/>
      <c r="O124" s="132">
        <f t="shared" si="7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4591</v>
      </c>
      <c r="M125" s="172"/>
      <c r="N125" s="485"/>
      <c r="O125" s="132">
        <f t="shared" si="7"/>
        <v>4591</v>
      </c>
      <c r="P125" s="243"/>
    </row>
    <row r="126" spans="3:16" s="100" customFormat="1" ht="16.95" customHeight="1">
      <c r="C126" s="182"/>
      <c r="D126" s="222"/>
      <c r="E126" s="262"/>
      <c r="F126" s="214" t="s">
        <v>88</v>
      </c>
      <c r="G126" s="337"/>
      <c r="H126" s="210">
        <v>4000</v>
      </c>
      <c r="I126" s="104"/>
      <c r="J126" s="205">
        <v>0</v>
      </c>
      <c r="K126" s="337"/>
      <c r="L126" s="402">
        <v>1000</v>
      </c>
      <c r="M126" s="172"/>
      <c r="N126" s="485"/>
      <c r="O126" s="132">
        <f>L126-J126</f>
        <v>1000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0</v>
      </c>
      <c r="M127" s="172"/>
      <c r="N127" s="485"/>
      <c r="O127" s="132">
        <f>L127-J127</f>
        <v>-5000</v>
      </c>
      <c r="P127" s="243"/>
    </row>
    <row r="128" spans="3:16" s="100" customFormat="1" ht="16.95" customHeight="1">
      <c r="C128" s="182"/>
      <c r="D128" s="222"/>
      <c r="E128" s="262"/>
      <c r="F128" s="267" t="s">
        <v>171</v>
      </c>
      <c r="G128" s="337"/>
      <c r="H128" s="210"/>
      <c r="I128" s="104"/>
      <c r="J128" s="205"/>
      <c r="K128" s="337"/>
      <c r="L128" s="402">
        <v>11500</v>
      </c>
      <c r="M128" s="172"/>
      <c r="N128" s="485"/>
      <c r="O128" s="132">
        <f>L128-J128</f>
        <v>11500</v>
      </c>
      <c r="P128" s="243"/>
    </row>
    <row r="129" spans="1:17" s="100" customFormat="1" ht="16.95" customHeight="1">
      <c r="C129" s="182"/>
      <c r="D129" s="222"/>
      <c r="E129" s="262"/>
      <c r="F129" s="250" t="s">
        <v>94</v>
      </c>
      <c r="G129" s="337"/>
      <c r="H129" s="210">
        <v>4000</v>
      </c>
      <c r="I129" s="104"/>
      <c r="J129" s="205">
        <v>0</v>
      </c>
      <c r="K129" s="337"/>
      <c r="L129" s="402">
        <v>1000</v>
      </c>
      <c r="M129" s="172"/>
      <c r="N129" s="485"/>
      <c r="O129" s="132">
        <f t="shared" si="7"/>
        <v>1000</v>
      </c>
      <c r="P129" s="243"/>
    </row>
    <row r="130" spans="1:17" s="100" customFormat="1" ht="16.95" customHeight="1">
      <c r="C130" s="182"/>
      <c r="D130" s="222"/>
      <c r="E130" s="262"/>
      <c r="F130" s="248" t="s">
        <v>185</v>
      </c>
      <c r="G130" s="337"/>
      <c r="H130" s="210"/>
      <c r="I130" s="104"/>
      <c r="J130" s="205"/>
      <c r="K130" s="337"/>
      <c r="L130" s="402">
        <v>0</v>
      </c>
      <c r="M130" s="172"/>
      <c r="N130" s="485"/>
      <c r="O130" s="132">
        <f t="shared" si="7"/>
        <v>0</v>
      </c>
      <c r="P130" s="243"/>
    </row>
    <row r="131" spans="1:17" s="100" customFormat="1" ht="16.95" customHeight="1">
      <c r="C131" s="182"/>
      <c r="D131" s="222"/>
      <c r="E131" s="262"/>
      <c r="F131" s="223" t="s">
        <v>99</v>
      </c>
      <c r="G131" s="337"/>
      <c r="H131" s="224">
        <v>0</v>
      </c>
      <c r="I131" s="104"/>
      <c r="J131" s="205">
        <v>8000</v>
      </c>
      <c r="K131" s="337"/>
      <c r="L131" s="400">
        <v>10000</v>
      </c>
      <c r="M131" s="172"/>
      <c r="N131" s="485"/>
      <c r="O131" s="132">
        <f t="shared" si="7"/>
        <v>2000</v>
      </c>
      <c r="P131" s="243"/>
    </row>
    <row r="132" spans="1:17" s="100" customFormat="1" ht="10.050000000000001" customHeight="1">
      <c r="C132" s="182"/>
      <c r="D132" s="220"/>
      <c r="E132" s="263"/>
      <c r="F132" s="85"/>
      <c r="G132" s="337"/>
      <c r="H132" s="219"/>
      <c r="I132" s="104"/>
      <c r="J132" s="229"/>
      <c r="K132" s="337"/>
      <c r="L132" s="219"/>
      <c r="M132" s="172"/>
      <c r="N132" s="524"/>
      <c r="O132" s="121"/>
      <c r="P132" s="243"/>
    </row>
    <row r="133" spans="1:17" s="100" customFormat="1" ht="16.95" customHeight="1">
      <c r="C133" s="182"/>
      <c r="D133" s="220"/>
      <c r="E133" s="263"/>
      <c r="F133" s="85"/>
      <c r="G133" s="337"/>
      <c r="H133" s="405">
        <v>21000</v>
      </c>
      <c r="I133" s="104"/>
      <c r="J133" s="225">
        <v>23000</v>
      </c>
      <c r="K133" s="337"/>
      <c r="L133" s="405">
        <f>SUM(L121:L132)</f>
        <v>36091</v>
      </c>
      <c r="M133" s="172"/>
      <c r="N133" s="525"/>
      <c r="O133" s="216">
        <f>SUM(O121:O132)</f>
        <v>13091</v>
      </c>
      <c r="P133" s="243"/>
    </row>
    <row r="134" spans="1:17" s="100" customFormat="1" ht="16.95" customHeight="1">
      <c r="C134" s="182"/>
      <c r="D134" s="220"/>
      <c r="E134" s="263"/>
      <c r="F134" s="226" t="s">
        <v>100</v>
      </c>
      <c r="G134" s="337"/>
      <c r="H134" s="106"/>
      <c r="I134" s="104"/>
      <c r="J134" s="229"/>
      <c r="K134" s="337"/>
      <c r="L134" s="219"/>
      <c r="M134" s="172"/>
      <c r="N134" s="480"/>
      <c r="O134" s="121"/>
      <c r="P134" s="243"/>
    </row>
    <row r="135" spans="1:17" s="41" customFormat="1" ht="16.95" customHeight="1">
      <c r="C135" s="181"/>
      <c r="D135" s="84"/>
      <c r="E135" s="264"/>
      <c r="F135" s="287" t="s">
        <v>114</v>
      </c>
      <c r="G135" s="337"/>
      <c r="H135" s="210">
        <v>3925</v>
      </c>
      <c r="I135" s="37"/>
      <c r="J135" s="206">
        <v>0</v>
      </c>
      <c r="K135" s="337"/>
      <c r="L135" s="402">
        <v>3925</v>
      </c>
      <c r="M135" s="508"/>
      <c r="N135" s="287"/>
      <c r="O135" s="132">
        <f>L135-J135</f>
        <v>3925</v>
      </c>
      <c r="P135" s="243"/>
    </row>
    <row r="136" spans="1:17" s="41" customFormat="1" ht="16.95" customHeight="1">
      <c r="C136" s="181"/>
      <c r="D136" s="84"/>
      <c r="E136" s="264"/>
      <c r="F136" s="287" t="s">
        <v>115</v>
      </c>
      <c r="G136" s="337"/>
      <c r="H136" s="210">
        <v>0</v>
      </c>
      <c r="I136" s="37"/>
      <c r="J136" s="206">
        <v>2158</v>
      </c>
      <c r="K136" s="337"/>
      <c r="L136" s="402">
        <v>2158</v>
      </c>
      <c r="M136" s="508"/>
      <c r="N136" s="1016" t="s">
        <v>181</v>
      </c>
      <c r="O136" s="132">
        <f>L136-J136</f>
        <v>0</v>
      </c>
      <c r="P136" s="243"/>
    </row>
    <row r="137" spans="1:17" s="41" customFormat="1" ht="16.95" customHeight="1">
      <c r="C137" s="181"/>
      <c r="D137" s="84"/>
      <c r="E137" s="264"/>
      <c r="F137" s="250" t="s">
        <v>101</v>
      </c>
      <c r="G137" s="337"/>
      <c r="H137" s="210">
        <v>895</v>
      </c>
      <c r="I137" s="37"/>
      <c r="J137" s="206">
        <v>0</v>
      </c>
      <c r="K137" s="337"/>
      <c r="L137" s="402">
        <v>0</v>
      </c>
      <c r="M137" s="170"/>
      <c r="N137" s="244"/>
      <c r="O137" s="132">
        <f>L137-J137</f>
        <v>0</v>
      </c>
      <c r="P137" s="243"/>
    </row>
    <row r="138" spans="1:17" s="41" customFormat="1" ht="16.95" customHeight="1">
      <c r="C138" s="181"/>
      <c r="D138" s="84"/>
      <c r="E138" s="264"/>
      <c r="F138" s="250" t="s">
        <v>78</v>
      </c>
      <c r="G138" s="337"/>
      <c r="H138" s="210">
        <v>3650</v>
      </c>
      <c r="I138" s="37"/>
      <c r="J138" s="206">
        <v>0</v>
      </c>
      <c r="K138" s="337"/>
      <c r="L138" s="402">
        <v>0</v>
      </c>
      <c r="M138" s="170"/>
      <c r="N138" s="485" t="s">
        <v>183</v>
      </c>
      <c r="O138" s="132">
        <f>L138-J138</f>
        <v>0</v>
      </c>
      <c r="P138" s="243"/>
    </row>
    <row r="139" spans="1:17" s="100" customFormat="1" ht="10.050000000000001" customHeight="1">
      <c r="C139" s="182"/>
      <c r="D139" s="110"/>
      <c r="E139" s="171"/>
      <c r="F139" s="111"/>
      <c r="G139" s="332"/>
      <c r="H139" s="228"/>
      <c r="I139" s="172"/>
      <c r="J139" s="104"/>
      <c r="K139" s="332"/>
      <c r="L139" s="104"/>
      <c r="M139" s="172"/>
      <c r="N139" s="207"/>
      <c r="O139" s="124"/>
      <c r="P139" s="243"/>
    </row>
    <row r="140" spans="1:17" s="100" customFormat="1" ht="16.95" customHeight="1">
      <c r="C140" s="182"/>
      <c r="D140" s="110"/>
      <c r="E140" s="171"/>
      <c r="F140" s="112" t="s">
        <v>71</v>
      </c>
      <c r="G140" s="332"/>
      <c r="H140" s="405">
        <v>8470</v>
      </c>
      <c r="I140" s="174"/>
      <c r="J140" s="158">
        <v>2158</v>
      </c>
      <c r="K140" s="332"/>
      <c r="L140" s="434">
        <f>SUM(L135:L139)</f>
        <v>6083</v>
      </c>
      <c r="M140" s="172"/>
      <c r="N140" s="237"/>
      <c r="O140" s="122">
        <f>SUM(O135:O139)</f>
        <v>3925</v>
      </c>
      <c r="P140" s="243"/>
    </row>
    <row r="141" spans="1:17" customFormat="1" ht="10.050000000000001" customHeight="1" thickBot="1">
      <c r="A141" s="113"/>
      <c r="B141" s="113"/>
      <c r="C141" s="183"/>
      <c r="D141" s="114"/>
      <c r="E141" s="265"/>
      <c r="F141" s="115"/>
      <c r="G141" s="333"/>
      <c r="H141" s="104"/>
      <c r="I141" s="104"/>
      <c r="J141" s="104"/>
      <c r="K141" s="333"/>
      <c r="L141" s="116"/>
      <c r="M141" s="172"/>
      <c r="N141" s="167"/>
      <c r="O141" s="202"/>
      <c r="P141" s="241"/>
      <c r="Q141" s="2"/>
    </row>
    <row r="142" spans="1:17" customFormat="1" ht="30" customHeight="1" thickTop="1" thickBot="1">
      <c r="A142" s="113"/>
      <c r="B142" s="113"/>
      <c r="C142" s="183"/>
      <c r="D142" s="320" t="s">
        <v>132</v>
      </c>
      <c r="E142" s="320"/>
      <c r="F142" s="320"/>
      <c r="G142" s="345"/>
      <c r="H142" s="431">
        <v>57105.259999999995</v>
      </c>
      <c r="I142" s="230"/>
      <c r="J142" s="433">
        <v>610.25999999999476</v>
      </c>
      <c r="K142" s="345"/>
      <c r="L142" s="433">
        <f>H142+L106</f>
        <v>24442.740000000005</v>
      </c>
      <c r="M142" s="175"/>
      <c r="N142" s="438" t="s">
        <v>135</v>
      </c>
      <c r="O142" s="406">
        <f>O118+O133+O140</f>
        <v>23832.48000000001</v>
      </c>
      <c r="P142" s="241"/>
      <c r="Q142" s="2"/>
    </row>
    <row r="143" spans="1:17" customFormat="1" ht="30" customHeight="1" thickTop="1" thickBot="1">
      <c r="A143" s="113"/>
      <c r="B143" s="113"/>
      <c r="C143" s="183"/>
      <c r="D143" s="291"/>
      <c r="E143" s="291"/>
      <c r="F143" s="305"/>
      <c r="G143" s="345"/>
      <c r="H143" s="300"/>
      <c r="I143" s="321"/>
      <c r="J143" s="322"/>
      <c r="K143" s="345"/>
      <c r="L143" s="323"/>
      <c r="M143" s="175"/>
      <c r="N143" s="238"/>
      <c r="O143" s="392"/>
      <c r="P143" s="241"/>
      <c r="Q143" s="2"/>
    </row>
    <row r="144" spans="1:17" customFormat="1" ht="30" customHeight="1" thickTop="1" thickBot="1">
      <c r="A144" s="113"/>
      <c r="B144" s="113"/>
      <c r="C144" s="183"/>
      <c r="D144" s="291"/>
      <c r="E144" s="292"/>
      <c r="F144" s="292" t="s">
        <v>117</v>
      </c>
      <c r="G144" s="345"/>
      <c r="H144" s="298">
        <v>0</v>
      </c>
      <c r="I144" s="230"/>
      <c r="J144" s="298">
        <v>33333.33</v>
      </c>
      <c r="K144" s="345"/>
      <c r="L144" s="298">
        <f>L161</f>
        <v>44739.729999999996</v>
      </c>
      <c r="M144" s="509" t="s">
        <v>194</v>
      </c>
      <c r="N144" s="238"/>
      <c r="O144" s="498">
        <f>L144-J144</f>
        <v>11406.399999999994</v>
      </c>
      <c r="P144" s="241"/>
      <c r="Q144" s="2"/>
    </row>
    <row r="145" spans="1:17" customFormat="1" ht="30" customHeight="1" thickTop="1">
      <c r="A145" s="113"/>
      <c r="B145" s="113"/>
      <c r="C145" s="183"/>
      <c r="D145" s="291"/>
      <c r="E145" s="294"/>
      <c r="F145" s="295" t="s">
        <v>118</v>
      </c>
      <c r="G145" s="345"/>
      <c r="H145" s="322"/>
      <c r="I145" s="321"/>
      <c r="J145" s="322"/>
      <c r="K145" s="345"/>
      <c r="L145" s="323"/>
      <c r="M145" s="175"/>
      <c r="N145" s="238"/>
      <c r="O145" s="499"/>
      <c r="P145" s="241"/>
      <c r="Q145" s="2"/>
    </row>
    <row r="146" spans="1:17" s="87" customFormat="1" ht="10.050000000000001" customHeight="1">
      <c r="C146" s="474"/>
      <c r="D146" s="291"/>
      <c r="E146" s="361"/>
      <c r="F146" s="361"/>
      <c r="G146" s="357"/>
      <c r="H146" s="358"/>
      <c r="I146" s="358"/>
      <c r="J146" s="358"/>
      <c r="K146" s="357"/>
      <c r="L146" s="165"/>
      <c r="M146" s="319"/>
      <c r="N146" s="324"/>
      <c r="O146" s="302"/>
      <c r="P146" s="325"/>
    </row>
    <row r="147" spans="1:17" s="2" customFormat="1" ht="30" customHeight="1">
      <c r="A147" s="117"/>
      <c r="B147" s="117"/>
      <c r="C147" s="362"/>
      <c r="D147" s="299" t="s">
        <v>119</v>
      </c>
      <c r="E147" s="299"/>
      <c r="F147" s="299"/>
      <c r="G147" s="359"/>
      <c r="H147" s="432">
        <f>H142+H144</f>
        <v>57105.259999999995</v>
      </c>
      <c r="I147" s="293"/>
      <c r="J147" s="432">
        <v>33943.589999999997</v>
      </c>
      <c r="K147" s="346"/>
      <c r="L147" s="432">
        <f>L142+L144</f>
        <v>69182.47</v>
      </c>
      <c r="M147" s="301"/>
      <c r="N147" s="303"/>
      <c r="O147" s="498">
        <f>L147-J147</f>
        <v>35238.880000000005</v>
      </c>
      <c r="P147" s="371"/>
      <c r="Q147" s="304"/>
    </row>
    <row r="148" spans="1:17" s="2" customFormat="1" ht="19.05" customHeight="1" thickBot="1">
      <c r="A148" s="1"/>
      <c r="B148" s="1"/>
      <c r="C148" s="363"/>
      <c r="D148" s="364"/>
      <c r="E148" s="365"/>
      <c r="F148" s="366"/>
      <c r="G148" s="367"/>
      <c r="H148" s="368"/>
      <c r="I148" s="369"/>
      <c r="J148" s="368"/>
      <c r="K148" s="367"/>
      <c r="L148" s="373"/>
      <c r="M148" s="370"/>
      <c r="N148" s="523" t="s">
        <v>72</v>
      </c>
      <c r="O148" s="389"/>
      <c r="P148" s="372"/>
      <c r="Q148" s="304"/>
    </row>
    <row r="149" spans="1:17" s="2" customFormat="1" ht="19.95" customHeight="1" thickTop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P149" s="302"/>
      <c r="Q149" s="304"/>
    </row>
    <row r="150" spans="1:17" s="2" customFormat="1" ht="19.95" customHeight="1">
      <c r="A150" s="1"/>
      <c r="B150" s="1"/>
      <c r="C150" s="291"/>
      <c r="D150" s="291"/>
      <c r="E150" s="305"/>
      <c r="F150" s="295"/>
      <c r="G150" s="347"/>
      <c r="H150" s="296"/>
      <c r="I150" s="297"/>
      <c r="J150" s="296"/>
      <c r="K150" s="347"/>
      <c r="L150" s="360"/>
      <c r="M150" s="301"/>
      <c r="N150" s="505" t="s">
        <v>174</v>
      </c>
      <c r="O150" s="500"/>
      <c r="P150" s="302"/>
      <c r="Q150" s="304"/>
    </row>
    <row r="151" spans="1:17" s="2" customFormat="1" ht="19.95" customHeight="1">
      <c r="A151" s="1"/>
      <c r="B151" s="1"/>
      <c r="C151" s="291"/>
      <c r="D151" s="291"/>
      <c r="E151" s="305"/>
      <c r="F151" s="295"/>
      <c r="G151" s="347"/>
      <c r="H151" s="296"/>
      <c r="I151" s="297"/>
      <c r="J151" s="296"/>
      <c r="K151" s="347"/>
      <c r="L151" s="360"/>
      <c r="M151" s="301"/>
      <c r="N151" s="501" t="s">
        <v>173</v>
      </c>
      <c r="O151" s="503">
        <f>O106</f>
        <v>23232.48</v>
      </c>
      <c r="P151" s="302"/>
      <c r="Q151" s="304"/>
    </row>
    <row r="152" spans="1:17" ht="19.95" customHeight="1">
      <c r="C152" s="117"/>
      <c r="D152" s="23"/>
      <c r="E152" s="23"/>
      <c r="F152" s="1017" t="s">
        <v>158</v>
      </c>
      <c r="G152" s="1017"/>
      <c r="H152" s="1017"/>
      <c r="I152" s="23"/>
      <c r="M152" s="113"/>
      <c r="N152" s="501"/>
      <c r="O152" s="503"/>
      <c r="P152" s="307"/>
    </row>
    <row r="153" spans="1:17" ht="19.95" customHeight="1" thickBot="1">
      <c r="J153" s="308"/>
      <c r="L153"/>
      <c r="M153"/>
      <c r="N153" s="501" t="s">
        <v>191</v>
      </c>
      <c r="O153" s="503">
        <f>O142</f>
        <v>23832.48000000001</v>
      </c>
      <c r="P153" s="306"/>
    </row>
    <row r="154" spans="1:17" ht="19.95" customHeight="1" thickBot="1">
      <c r="C154"/>
      <c r="D154"/>
      <c r="E154" s="439"/>
      <c r="F154" s="440" t="s">
        <v>121</v>
      </c>
      <c r="G154" s="441"/>
      <c r="H154" s="442"/>
      <c r="I154" s="442"/>
      <c r="J154" s="442"/>
      <c r="K154" s="441"/>
      <c r="L154" s="442"/>
      <c r="M154" s="443"/>
      <c r="N154" s="501" t="s">
        <v>175</v>
      </c>
      <c r="O154" s="503">
        <f>O144</f>
        <v>11406.399999999994</v>
      </c>
      <c r="P154" s="377"/>
      <c r="Q154" s="304"/>
    </row>
    <row r="155" spans="1:17" ht="19.95" customHeight="1" thickBot="1">
      <c r="C155"/>
      <c r="D155"/>
      <c r="E155" s="444"/>
      <c r="F155" s="445" t="s">
        <v>162</v>
      </c>
      <c r="G155" s="446"/>
      <c r="H155" s="447"/>
      <c r="I155" s="447"/>
      <c r="J155" s="447"/>
      <c r="K155" s="446"/>
      <c r="L155" s="448">
        <v>50000</v>
      </c>
      <c r="M155" s="449"/>
      <c r="N155" s="504" t="s">
        <v>172</v>
      </c>
      <c r="O155" s="502">
        <f>SUM(O153:O154)</f>
        <v>35238.880000000005</v>
      </c>
      <c r="P155" s="375"/>
      <c r="Q155" s="304"/>
    </row>
    <row r="156" spans="1:17" ht="19.95" customHeight="1">
      <c r="C156"/>
      <c r="D156"/>
      <c r="E156" s="450"/>
      <c r="F156" s="451" t="s">
        <v>122</v>
      </c>
      <c r="G156" s="446"/>
      <c r="H156" s="447"/>
      <c r="I156" s="447"/>
      <c r="J156" s="447"/>
      <c r="K156" s="446"/>
      <c r="L156" s="452">
        <v>1705</v>
      </c>
      <c r="M156" s="449"/>
      <c r="P156" s="375"/>
      <c r="Q156" s="304"/>
    </row>
    <row r="157" spans="1:17" ht="19.95" customHeight="1">
      <c r="C157"/>
      <c r="D157"/>
      <c r="E157" s="450"/>
      <c r="F157" s="453" t="s">
        <v>123</v>
      </c>
      <c r="G157" s="454"/>
      <c r="H157" s="453"/>
      <c r="I157" s="453"/>
      <c r="J157" s="453"/>
      <c r="K157" s="454"/>
      <c r="L157" s="455">
        <f t="shared" ref="L157" si="8">SUM(L155:L156)</f>
        <v>51705</v>
      </c>
      <c r="M157" s="449"/>
      <c r="N157" s="378"/>
      <c r="O157" s="375"/>
      <c r="P157" s="375"/>
      <c r="Q157" s="304"/>
    </row>
    <row r="158" spans="1:17" ht="19.95" customHeight="1">
      <c r="C158"/>
      <c r="D158"/>
      <c r="E158" s="450"/>
      <c r="F158" s="447" t="s">
        <v>124</v>
      </c>
      <c r="G158" s="446"/>
      <c r="H158" s="456"/>
      <c r="I158" s="447"/>
      <c r="J158" s="447"/>
      <c r="K158" s="457" t="s">
        <v>160</v>
      </c>
      <c r="L158" s="452">
        <v>-5260.27</v>
      </c>
      <c r="M158" s="449"/>
      <c r="N158" s="164"/>
      <c r="O158" s="375"/>
      <c r="P158" s="375"/>
      <c r="Q158" s="304"/>
    </row>
    <row r="159" spans="1:17" ht="19.95" customHeight="1">
      <c r="C159"/>
      <c r="D159"/>
      <c r="E159" s="450"/>
      <c r="F159" s="447" t="s">
        <v>125</v>
      </c>
      <c r="G159" s="446"/>
      <c r="H159" s="456"/>
      <c r="I159" s="447"/>
      <c r="J159" s="447"/>
      <c r="K159" s="457" t="s">
        <v>160</v>
      </c>
      <c r="L159" s="452">
        <f>-L79</f>
        <v>-324.52</v>
      </c>
      <c r="M159" s="449"/>
      <c r="N159" s="164"/>
      <c r="O159" s="375"/>
      <c r="P159" s="375"/>
      <c r="Q159" s="304"/>
    </row>
    <row r="160" spans="1:17" ht="19.95" customHeight="1">
      <c r="C160"/>
      <c r="D160"/>
      <c r="E160" s="458"/>
      <c r="F160" s="459" t="s">
        <v>126</v>
      </c>
      <c r="G160" s="460"/>
      <c r="H160" s="459"/>
      <c r="I160" s="459"/>
      <c r="J160" s="459"/>
      <c r="K160" s="461" t="s">
        <v>127</v>
      </c>
      <c r="L160" s="462">
        <f>L156+L159</f>
        <v>1380.48</v>
      </c>
      <c r="M160" s="449"/>
      <c r="N160" s="379"/>
      <c r="O160" s="375"/>
      <c r="P160" s="375"/>
      <c r="Q160" s="304"/>
    </row>
    <row r="161" spans="3:17" ht="19.95" customHeight="1">
      <c r="C161"/>
      <c r="D161"/>
      <c r="E161" s="450"/>
      <c r="F161" s="463" t="s">
        <v>128</v>
      </c>
      <c r="G161" s="464"/>
      <c r="H161" s="463"/>
      <c r="I161" s="463"/>
      <c r="J161" s="463"/>
      <c r="K161" s="465" t="s">
        <v>127</v>
      </c>
      <c r="L161" s="466">
        <f>L155+L158</f>
        <v>44739.729999999996</v>
      </c>
      <c r="M161" s="467"/>
      <c r="N161" s="379"/>
      <c r="O161" s="376"/>
      <c r="P161" s="376"/>
      <c r="Q161" s="304"/>
    </row>
    <row r="162" spans="3:17" ht="19.95" customHeight="1">
      <c r="C162"/>
      <c r="D162"/>
      <c r="E162" s="450"/>
      <c r="F162" s="463" t="s">
        <v>129</v>
      </c>
      <c r="G162" s="464"/>
      <c r="H162" s="463"/>
      <c r="I162" s="463"/>
      <c r="J162" s="463"/>
      <c r="K162" s="465" t="s">
        <v>127</v>
      </c>
      <c r="L162" s="468">
        <f>SUM(L160:L161)</f>
        <v>46120.21</v>
      </c>
      <c r="M162" s="467"/>
      <c r="N162" s="380"/>
      <c r="O162" s="376"/>
      <c r="P162" s="376"/>
      <c r="Q162" s="304"/>
    </row>
    <row r="163" spans="3:17" ht="19.95" customHeight="1" thickBot="1">
      <c r="C163"/>
      <c r="D163"/>
      <c r="E163" s="469"/>
      <c r="F163" s="470"/>
      <c r="G163" s="471"/>
      <c r="H163" s="470"/>
      <c r="I163" s="470"/>
      <c r="J163" s="470"/>
      <c r="K163" s="471"/>
      <c r="L163" s="472" t="s">
        <v>161</v>
      </c>
      <c r="M163" s="473"/>
      <c r="N163" s="381"/>
      <c r="O163" s="376"/>
      <c r="P163" s="376"/>
      <c r="Q163" s="304"/>
    </row>
    <row r="164" spans="3:17" ht="10.050000000000001" customHeight="1">
      <c r="C164" s="309"/>
      <c r="D164" s="128"/>
      <c r="E164" s="128"/>
      <c r="F164" s="310"/>
      <c r="G164" s="348"/>
      <c r="H164" s="128"/>
      <c r="I164" s="128"/>
      <c r="J164" s="311"/>
      <c r="K164" s="348"/>
      <c r="L164" s="312"/>
      <c r="M164" s="312"/>
      <c r="N164" s="313"/>
      <c r="O164" s="313"/>
      <c r="P164" s="313"/>
    </row>
    <row r="165" spans="3:17" ht="19.95" customHeight="1">
      <c r="C165" s="314"/>
      <c r="D165" s="315" t="s">
        <v>130</v>
      </c>
      <c r="E165" s="316">
        <v>1</v>
      </c>
      <c r="F165" s="390" t="s">
        <v>163</v>
      </c>
      <c r="G165" s="391"/>
      <c r="H165" s="318"/>
      <c r="I165" s="317"/>
      <c r="J165" s="318"/>
      <c r="K165" s="349"/>
      <c r="L165" s="317"/>
      <c r="M165" s="317"/>
      <c r="N165" s="314"/>
      <c r="O165" s="314"/>
      <c r="P165" s="314"/>
    </row>
    <row r="166" spans="3:17" ht="19.95" customHeight="1">
      <c r="D166" s="315"/>
      <c r="E166" s="316">
        <v>2</v>
      </c>
      <c r="F166" s="390" t="s">
        <v>164</v>
      </c>
      <c r="G166" s="391"/>
      <c r="H166" s="318"/>
      <c r="I166" s="317"/>
      <c r="J166" s="318"/>
      <c r="K166" s="349"/>
      <c r="L166" s="317"/>
      <c r="M166" s="317"/>
      <c r="P166" s="2"/>
    </row>
  </sheetData>
  <mergeCells count="1">
    <mergeCell ref="F152:H152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>
      <selection activeCell="D5" sqref="D5"/>
    </sheetView>
  </sheetViews>
  <sheetFormatPr defaultColWidth="11.19921875" defaultRowHeight="13.8"/>
  <sheetData>
    <row r="1" spans="1:1">
      <c r="A1" s="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Budget-Forecast Comparison Q1</vt:lpstr>
      <vt:lpstr>Budget-Forecast Comparison Q2</vt:lpstr>
      <vt:lpstr>Budget-Forecast Comparison  Q3</vt:lpstr>
      <vt:lpstr>Sheet1</vt:lpstr>
      <vt:lpstr>'Budget-Forecast Comparison  Q3'!Print_Area</vt:lpstr>
      <vt:lpstr>'Budget-Forecast Comparison Q1'!Print_Area</vt:lpstr>
      <vt:lpstr>'Budget-Forecast Comparison Q2'!Print_Area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2022-01-06T12:41:53Z</dcterms:modified>
</cp:coreProperties>
</file>